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czuccarelli\Desktop\Temp\"/>
    </mc:Choice>
  </mc:AlternateContent>
  <xr:revisionPtr revIDLastSave="0" documentId="13_ncr:1_{5D20460F-FC72-49CB-AE64-BCD7A279FD0E}" xr6:coauthVersionLast="44" xr6:coauthVersionMax="44" xr10:uidLastSave="{00000000-0000-0000-0000-000000000000}"/>
  <bookViews>
    <workbookView xWindow="28680" yWindow="-9555" windowWidth="29040" windowHeight="15840" activeTab="3" xr2:uid="{EB83420E-EE02-484F-A9F4-E63BBF2E3372}"/>
  </bookViews>
  <sheets>
    <sheet name="L-849-I REIL LED Current" sheetId="2" r:id="rId1"/>
    <sheet name="L-849 REIL LED Voltage" sheetId="3" r:id="rId2"/>
    <sheet name="Current-Driven Edits" sheetId="6" r:id="rId3"/>
    <sheet name="Voltage-Driven Edits" sheetId="7" r:id="rId4"/>
  </sheets>
  <externalReferences>
    <externalReference r:id="rId5"/>
  </externalReferences>
  <definedNames>
    <definedName name="_xlnm.Print_Area" localSheetId="1">'L-849 REIL LED Voltage'!$A$1:$F$69</definedName>
    <definedName name="_xlnm.Print_Area" localSheetId="0">'L-849-I REIL LED Current'!$A$1:$F$69</definedName>
    <definedName name="Z_1EFB50BF_2892_4A12_8774_CE98CDC75ECF_.wvu.PrintArea" localSheetId="1" hidden="1">'L-849 REIL LED Voltage'!$A$1:$E$87</definedName>
    <definedName name="Z_1EFB50BF_2892_4A12_8774_CE98CDC75ECF_.wvu.PrintArea" localSheetId="0" hidden="1">'L-849-I REIL LED Current'!$A$1:$E$87</definedName>
    <definedName name="Z_5E8E2160_829A_47B3_A8D8_1B3CE826F42F_.wvu.PrintArea" localSheetId="1" hidden="1">'L-849 REIL LED Voltage'!$A$1:$E$87</definedName>
    <definedName name="Z_5E8E2160_829A_47B3_A8D8_1B3CE826F42F_.wvu.PrintArea" localSheetId="0" hidden="1">'L-849-I REIL LED Current'!$A$1:$E$87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5" i="7" l="1"/>
  <c r="C26" i="7" s="1"/>
  <c r="B25" i="7"/>
  <c r="B26" i="7" s="1"/>
  <c r="C19" i="7"/>
  <c r="D19" i="7" s="1"/>
  <c r="B19" i="7"/>
  <c r="D3" i="7"/>
  <c r="D2" i="7"/>
  <c r="D7" i="7" s="1"/>
  <c r="C20" i="6"/>
  <c r="D20" i="6" s="1"/>
  <c r="B20" i="6"/>
  <c r="D8" i="6"/>
  <c r="D6" i="6"/>
  <c r="D4" i="6"/>
  <c r="D3" i="6"/>
  <c r="B6" i="3"/>
  <c r="D16" i="3"/>
  <c r="D17" i="3"/>
  <c r="D21" i="3"/>
  <c r="B44" i="3" s="1"/>
  <c r="B45" i="3" s="1"/>
  <c r="B33" i="3"/>
  <c r="B62" i="3" s="1"/>
  <c r="C33" i="3"/>
  <c r="C62" i="3" s="1"/>
  <c r="B39" i="3"/>
  <c r="D39" i="3" s="1"/>
  <c r="C39" i="3"/>
  <c r="C40" i="3"/>
  <c r="C64" i="3" s="1"/>
  <c r="D43" i="3"/>
  <c r="D44" i="3"/>
  <c r="D45" i="3" s="1"/>
  <c r="C51" i="3"/>
  <c r="C52" i="3"/>
  <c r="B59" i="3"/>
  <c r="C59" i="3"/>
  <c r="D59" i="3"/>
  <c r="D60" i="3"/>
  <c r="A63" i="3"/>
  <c r="B63" i="3"/>
  <c r="C63" i="3"/>
  <c r="D63" i="3"/>
  <c r="D65" i="3"/>
  <c r="B6" i="2"/>
  <c r="D44" i="2" s="1"/>
  <c r="D45" i="2" s="1"/>
  <c r="D16" i="2"/>
  <c r="D21" i="2" s="1"/>
  <c r="B44" i="2" s="1"/>
  <c r="B45" i="2" s="1"/>
  <c r="D17" i="2"/>
  <c r="D19" i="2"/>
  <c r="B33" i="2"/>
  <c r="B62" i="2" s="1"/>
  <c r="C33" i="2"/>
  <c r="B39" i="2"/>
  <c r="D39" i="2" s="1"/>
  <c r="C39" i="2"/>
  <c r="C40" i="2" s="1"/>
  <c r="D43" i="2"/>
  <c r="C51" i="2"/>
  <c r="C52" i="2"/>
  <c r="B59" i="2"/>
  <c r="C59" i="2"/>
  <c r="D59" i="2"/>
  <c r="D60" i="2"/>
  <c r="A63" i="2"/>
  <c r="B63" i="2" s="1"/>
  <c r="D63" i="2" s="1"/>
  <c r="C63" i="2"/>
  <c r="D65" i="2"/>
  <c r="D26" i="7" l="1"/>
  <c r="D25" i="7"/>
  <c r="C53" i="2"/>
  <c r="B53" i="2" s="1"/>
  <c r="D49" i="2"/>
  <c r="C66" i="3"/>
  <c r="D62" i="3"/>
  <c r="C64" i="2"/>
  <c r="C53" i="3"/>
  <c r="B53" i="3" s="1"/>
  <c r="D49" i="3"/>
  <c r="C62" i="2"/>
  <c r="C66" i="2" s="1"/>
  <c r="D33" i="2"/>
  <c r="C50" i="2" s="1"/>
  <c r="D33" i="3"/>
  <c r="C50" i="3" s="1"/>
  <c r="B40" i="3"/>
  <c r="B40" i="2"/>
  <c r="B64" i="2" s="1"/>
  <c r="D64" i="2" s="1"/>
  <c r="D52" i="3" l="1"/>
  <c r="D50" i="2"/>
  <c r="A67" i="2" s="1"/>
  <c r="D52" i="2"/>
  <c r="D50" i="3"/>
  <c r="A67" i="3" s="1"/>
  <c r="C54" i="3"/>
  <c r="B66" i="2"/>
  <c r="D51" i="2"/>
  <c r="D51" i="3"/>
  <c r="D40" i="3"/>
  <c r="B43" i="3" s="1"/>
  <c r="B48" i="3" s="1"/>
  <c r="B64" i="3"/>
  <c r="D40" i="2"/>
  <c r="B43" i="2" s="1"/>
  <c r="B48" i="2" s="1"/>
  <c r="C54" i="2"/>
  <c r="D62" i="2"/>
  <c r="D66" i="2" s="1"/>
  <c r="B51" i="3" l="1"/>
  <c r="B52" i="3"/>
  <c r="D64" i="3"/>
  <c r="D66" i="3" s="1"/>
  <c r="B66" i="3"/>
  <c r="B46" i="2"/>
  <c r="B46" i="3"/>
  <c r="B51" i="2"/>
  <c r="B52" i="2"/>
  <c r="B50" i="2"/>
  <c r="B50" i="3"/>
  <c r="B54" i="3" s="1"/>
  <c r="B54" i="2" l="1"/>
</calcChain>
</file>

<file path=xl/sharedStrings.xml><?xml version="1.0" encoding="utf-8"?>
<sst xmlns="http://schemas.openxmlformats.org/spreadsheetml/2006/main" count="329" uniqueCount="112">
  <si>
    <t>This worksheet is the property of ADB Airfield Solutions and is used to estimate LCC and ROI for specific customers. It is not to be shared with any outside parties other than the customer.</t>
  </si>
  <si>
    <t>© 2011 ADB Airfield Solutions, All Rights Reserved</t>
  </si>
  <si>
    <t xml:space="preserve">
</t>
  </si>
  <si>
    <t>Total Life Cycle Cost</t>
  </si>
  <si>
    <t>Enter any other maintenance costs over the lifetime of the REILs (such as fixture refurbishment). Exclude costs covered under warranty.</t>
  </si>
  <si>
    <t>Other Maintenance Cost (over lifetime)</t>
  </si>
  <si>
    <t>Based on routine replacements of light-sources plus labor costs over lifetime of all sets of REILs.</t>
  </si>
  <si>
    <t>Routine Maintenance Cost (light-source + labor only)</t>
  </si>
  <si>
    <t>Estimate of average annual REIL-set replacement rate for the lifetime of all sets of REILs (shown as % of REIL-set cost).</t>
  </si>
  <si>
    <t>Note: Energy price per kWH is assumed to remain unchanged across the full life-cycle period of the applications being compared.</t>
  </si>
  <si>
    <t>Total Operating Cost (energy)</t>
  </si>
  <si>
    <t>power transformer and larger engine generator.  Enter zero in both cells if there are no differences.</t>
  </si>
  <si>
    <t xml:space="preserve">Enter installation costs for each technology.  Installation costs for Xenon REIL might 
include costs for larger circuit breaker, input power wire gauge/bus bar, commercial </t>
  </si>
  <si>
    <t>Installation Cost</t>
  </si>
  <si>
    <t>Includes power-supply cost plus total of REIL and Power Connection Device costs.</t>
  </si>
  <si>
    <t>Total System Acquisition Cost</t>
  </si>
  <si>
    <t>Comment</t>
  </si>
  <si>
    <r>
      <t xml:space="preserve">Cost </t>
    </r>
    <r>
      <rPr>
        <b/>
        <sz val="10"/>
        <color indexed="10"/>
        <rFont val="Arial"/>
        <family val="2"/>
      </rPr>
      <t>(Savings)</t>
    </r>
  </si>
  <si>
    <t>Xenon</t>
  </si>
  <si>
    <t>LED</t>
  </si>
  <si>
    <t>Fixture Lifetime (years)</t>
  </si>
  <si>
    <t>Life Cycle Cost</t>
  </si>
  <si>
    <t>not used</t>
  </si>
  <si>
    <t>Capital Equip (Power + Fixture equipage) -- only if savings</t>
  </si>
  <si>
    <r>
      <t xml:space="preserve">Homes per year, due to </t>
    </r>
    <r>
      <rPr>
        <i/>
        <sz val="10"/>
        <rFont val="Arial"/>
        <family val="2"/>
      </rPr>
      <t>all energy</t>
    </r>
    <r>
      <rPr>
        <sz val="10"/>
        <rFont val="Arial"/>
        <family val="2"/>
      </rPr>
      <t xml:space="preserve"> used</t>
    </r>
  </si>
  <si>
    <t>Lamp Replacement Labor</t>
  </si>
  <si>
    <t>Homes per year, due to use of electricity only</t>
  </si>
  <si>
    <t>Lamp Replacement Cost</t>
  </si>
  <si>
    <t>Passenger vehicles per year</t>
  </si>
  <si>
    <t>Energy Cost</t>
  </si>
  <si>
    <r>
      <t xml:space="preserve">Metric Tons: Carbon Dioxide 
</t>
    </r>
    <r>
      <rPr>
        <u/>
        <sz val="10"/>
        <rFont val="Arial"/>
        <family val="2"/>
      </rPr>
      <t>Use of LEDs is equivalent in avoiding the Greenhouse Gas emissions of:</t>
    </r>
  </si>
  <si>
    <t>%</t>
  </si>
  <si>
    <t>Percentage Savings due to:</t>
  </si>
  <si>
    <r>
      <rPr>
        <sz val="10"/>
        <rFont val="Arial"/>
        <family val="2"/>
      </rPr>
      <t xml:space="preserve">Source: </t>
    </r>
    <r>
      <rPr>
        <b/>
        <u/>
        <sz val="10"/>
        <color indexed="12"/>
        <rFont val="Arial"/>
        <family val="2"/>
      </rPr>
      <t>EPA Greenhouse Gas Equivalencies Calculator</t>
    </r>
    <r>
      <rPr>
        <u/>
        <sz val="10"/>
        <color indexed="12"/>
        <rFont val="Arial"/>
        <family val="2"/>
      </rPr>
      <t xml:space="preserve">
</t>
    </r>
    <r>
      <rPr>
        <u/>
        <sz val="10"/>
        <rFont val="Arial"/>
        <family val="2"/>
      </rPr>
      <t>Reduction (Savings) of Carbon Dioxide Emissions, and Equivalent Sources</t>
    </r>
  </si>
  <si>
    <t>Total Ongoing Energy &amp; Labor Costs/Year 
if Xenon is used instead of LED:</t>
  </si>
  <si>
    <t xml:space="preserve">This LED product solution compared to the alternative product (as estimated above) 
reduces carbon emissions as estimated below. For citations and additional information 
click the More Information button.
</t>
  </si>
  <si>
    <t>NOTE: ROI value should be considered as a conservative estimate 
  because other savings may be present such as airport 
  operations savings due to reduced airfield down time.</t>
  </si>
  <si>
    <t>years</t>
  </si>
  <si>
    <t>LED Return on Investment (ROI):</t>
  </si>
  <si>
    <t>KWH: Total Energy Consumption Reduction per Year</t>
  </si>
  <si>
    <t>Investment portion using local funds:</t>
  </si>
  <si>
    <t>KWH: Total Xenon Energy Consumption per Year</t>
  </si>
  <si>
    <t>On Total Investment of:</t>
  </si>
  <si>
    <t>KWH: Total LED Energy Consumption per Year</t>
  </si>
  <si>
    <t>Total Yearly Savings (Energy + Lamp + Labor):</t>
  </si>
  <si>
    <t>GREEN SAVINGS</t>
  </si>
  <si>
    <t>Equals Total Replacements x (Average Lamp Cost + Average Labor and Equipment Cost).</t>
  </si>
  <si>
    <t>Routine Maintenance Cost per year</t>
  </si>
  <si>
    <t xml:space="preserve">Xenon Style A Industry Average by Customer Survey = 4 (2 for each unit).  Xenon Style C Industry Average by Customer Survey = 2 (1 for each unit).  Xenon Style E Industry Average by Customer Survey = 6 (3 for each unit).  </t>
  </si>
  <si>
    <t>Average replacements per year</t>
  </si>
  <si>
    <t>Industry average cost by customer survey to replace one Xenon lamp.</t>
  </si>
  <si>
    <t>Average Replace Lamp Labor; Fuel Cost; Coordinate Airfield Closure per fixture</t>
  </si>
  <si>
    <t>Lamp
and
Labor
Savings</t>
  </si>
  <si>
    <t>Average Xenon Lamp Replacement Cost</t>
  </si>
  <si>
    <r>
      <rPr>
        <b/>
        <sz val="10"/>
        <rFont val="Arial"/>
        <family val="2"/>
      </rPr>
      <t xml:space="preserve">Savings </t>
    </r>
    <r>
      <rPr>
        <b/>
        <sz val="10"/>
        <color indexed="10"/>
        <rFont val="Arial"/>
        <family val="2"/>
      </rPr>
      <t>(Cost)</t>
    </r>
  </si>
  <si>
    <t>Maintenance Costs</t>
  </si>
  <si>
    <t>Equals differential of (Total power supply and fixture energy use x Average Operating Time per year) x (energy cost).</t>
  </si>
  <si>
    <t>Total Energy Savings (or Costs) per year</t>
  </si>
  <si>
    <r>
      <t xml:space="preserve">(24 + 24) / 2 = 24VA.  
</t>
    </r>
    <r>
      <rPr>
        <b/>
        <sz val="10"/>
        <rFont val="Arial"/>
        <family val="2"/>
      </rPr>
      <t>For a L-849 Style A, C or E REIL using a xenon flash lamp and powered by a ADB PA4 power adaptor, this figure is for ALL system losses and is 2995VA.</t>
    </r>
  </si>
  <si>
    <t xml:space="preserve">two 100W isolation transformers on a 5-step circuit, this is (15 + 15) / 2 = 15VA.  
The 3-step Style E REIL is typically set at step 1 or 2.  Average VA load is 50% of the maximum load.  For a Style E LED using two 200W isolation transformers, use </t>
  </si>
  <si>
    <t xml:space="preserve">For a LED L-849 REIL using LEDs, this figure is for heating losses of the isolation transformers.  For a Style A (high intensity) LED REIL using two 200W isolation transformers, this is 24 + 24 = 48VA.  For a Style C (low intensity) LED REIL using </t>
  </si>
  <si>
    <t>Series Circuit Power Connection Device load (VA)</t>
  </si>
  <si>
    <t xml:space="preserve">
</t>
  </si>
  <si>
    <t xml:space="preserve">For any series-circuit-powered L-849 REIL using a xenon flash lamp, which is powered by an ADB PA4 power adaptor, enter a ZERO (0) under "Xenon".  The full system load is entered in the next row as 2995VA. </t>
  </si>
  <si>
    <t>load is 50% of the maximum load. For a L-849 Style E LED, use (51 + 51) / 2 = 51VA.</t>
  </si>
  <si>
    <t xml:space="preserve">For a 1-step L-849 Style A (high intensity) LED REIL the fixture load is 51 + 51 = 
102VA.  For a 1-step L-849 Style C (low intensity) LED REIL the fixture load is 
45 + 45 = 90VA. The 3-step Style E REIL is typically set at step 1 or 2.  Average VA </t>
  </si>
  <si>
    <t>Total Fixture Load (VA)</t>
  </si>
  <si>
    <t xml:space="preserve">Average CCR efficiency (as seen at CCRs input) of all CCR steps.  For a 3-step CCR estimate is 85%.  For a 5-step CCR estimate is 80%.  </t>
  </si>
  <si>
    <t>Average CCR Efficiency</t>
  </si>
  <si>
    <t>Energy 
Savings</t>
  </si>
  <si>
    <t>Power Supply Size Used (Watts)</t>
  </si>
  <si>
    <t>Energy Costs and Savings</t>
  </si>
  <si>
    <t>Investment differential for CCR + total sets of REILs and Power Connection Devices.</t>
  </si>
  <si>
    <t>Total of Capital Equipment Investment</t>
  </si>
  <si>
    <t>For L-849 Style A or Style E LED, enter price for two 200W, isolation transformers.  For L-849 Style C (low intensity) LED, enter price for two 100W isolation transformers (5-step applications).  For Xenon, enter price for PA-4 Power Adapter.</t>
  </si>
  <si>
    <t>Series Circuit Power Connection Device Purchase Cost</t>
  </si>
  <si>
    <t xml:space="preserve">
</t>
  </si>
  <si>
    <t>Investment differential for a set (2 flash heads) of REILs.</t>
  </si>
  <si>
    <t>Fixture Purchase Cost</t>
  </si>
  <si>
    <r>
      <rPr>
        <b/>
        <sz val="9"/>
        <rFont val="Arial"/>
        <family val="2"/>
      </rPr>
      <t>Investment</t>
    </r>
    <r>
      <rPr>
        <sz val="9"/>
        <rFont val="Arial"/>
        <family val="2"/>
      </rPr>
      <t xml:space="preserve">
Contact the ADB Sales department for specific pricing assistance</t>
    </r>
  </si>
  <si>
    <t>Investment differential for the circuit power supply. Do a load calculation for the quantity of fixtures used and determine the CCR size required. Enter the cost for each CCR. If existing CCR is being reused, enter zero in both cells.</t>
  </si>
  <si>
    <t>Capital Equipment Cost- CCR.  Series Circuit Applications only.</t>
  </si>
  <si>
    <r>
      <t xml:space="preserve">Investment 
</t>
    </r>
    <r>
      <rPr>
        <b/>
        <sz val="10"/>
        <color indexed="10"/>
        <rFont val="Arial"/>
        <family val="2"/>
      </rPr>
      <t>(Savings)</t>
    </r>
  </si>
  <si>
    <t>System Factors</t>
  </si>
  <si>
    <t>Note that the local airport still receives the full financial benefit of the entire investment compared to traditional fixtures for every year after the initial investment is paid back.  
Enter 100% if this investment method is not used.</t>
  </si>
  <si>
    <t>OPTIONAL method to consider the ROI calculation from the local airports perspective. If a portion of the investment uses federal or state funds, the actual local portion of the investment is much lower.</t>
  </si>
  <si>
    <t>Optional ROI calculation methodology.
Percentage of investment using local funds</t>
  </si>
  <si>
    <t>Based on operation for 12 hrs/day over the course of 1 year.</t>
  </si>
  <si>
    <t>Average Operating Time per year in hours</t>
  </si>
  <si>
    <t>Energy Price (present cost) per kWH</t>
  </si>
  <si>
    <t>A set = 2 flash heads on the end of a runway.</t>
  </si>
  <si>
    <t>Number of sets of REILs</t>
  </si>
  <si>
    <t>Value</t>
  </si>
  <si>
    <t>System Parameters</t>
  </si>
  <si>
    <t>Note: Manually enter items highlighted in yellow</t>
  </si>
  <si>
    <r>
      <t>/!\  Near-Final Review  /!\                                                    Updated 20110303 JB</t>
    </r>
    <r>
      <rPr>
        <sz val="10"/>
        <color indexed="10"/>
        <rFont val="Arial"/>
        <family val="2"/>
      </rPr>
      <t xml:space="preserve">
Review: comments, calculations, realistic results, highlighting, margins, print area, print preview</t>
    </r>
  </si>
  <si>
    <r>
      <rPr>
        <b/>
        <sz val="16"/>
        <rFont val="Arial"/>
        <family val="2"/>
      </rPr>
      <t>ADB SAFEGATE L-849-I REIL LED Current Driven</t>
    </r>
    <r>
      <rPr>
        <b/>
        <sz val="14"/>
        <rFont val="Arial"/>
        <family val="2"/>
      </rPr>
      <t xml:space="preserve">
</t>
    </r>
    <r>
      <rPr>
        <b/>
        <sz val="11"/>
        <rFont val="Arial"/>
        <family val="2"/>
      </rPr>
      <t>Runway End Identification Lights
Life Cycle Costs, Return on Investment and Greenhouse Gas Benefits Comparison
vs. Xenon</t>
    </r>
  </si>
  <si>
    <t xml:space="preserve">
</t>
  </si>
  <si>
    <t>Includes power-supply cost plus total costs for sets of REILs.</t>
  </si>
  <si>
    <t xml:space="preserve">For Xenon, average for a three-step L-849 Style E is (300 + 300)/2 = 300VA.  For a one-step Style A L-849, enter 300 + 300 = 600VA.  For a one-step Style C L-849, enter 100 + 100 = 200VA.  </t>
  </si>
  <si>
    <t>For LED, consult manufacturers catalog sheet as loads vary.  For example, average for a three-step L-849 Style E is (200 +200)/2 = 200VA.  For a one-step LED L-849, enter only the maximum load for the two REIL units.</t>
  </si>
  <si>
    <t>Investment differential for power supply costs + total sets of REILs.</t>
  </si>
  <si>
    <t xml:space="preserve">For Xenon enter total increased cost for power supply equipment.  This would include the total increased cost, for example, of larger gauge wire, larger circuit breakers, fuses, supply transformer, etc. </t>
  </si>
  <si>
    <t>Power Supply Cost Difference</t>
  </si>
  <si>
    <r>
      <t>/!\  FINAL REVIEW  /!\                                Updated 20110302 JB</t>
    </r>
    <r>
      <rPr>
        <sz val="10"/>
        <color indexed="10"/>
        <rFont val="Arial"/>
        <family val="2"/>
      </rPr>
      <t xml:space="preserve">
Review: Ed's final change comments
Also: comments (hide/show), print area, margins, preview, PROTECT?, final validation </t>
    </r>
  </si>
  <si>
    <r>
      <rPr>
        <b/>
        <sz val="16"/>
        <rFont val="Arial"/>
        <family val="2"/>
      </rPr>
      <t>ADB SAFEGATE L-849 REIL LED Voltage Driven</t>
    </r>
    <r>
      <rPr>
        <b/>
        <sz val="11"/>
        <rFont val="Arial"/>
        <family val="2"/>
      </rPr>
      <t xml:space="preserve">
Runway End Identification Lights
Life Cycle Costs, Return on Investment and Greenhouse Gas Benefits Comparison
vs. Xenon</t>
    </r>
  </si>
  <si>
    <t>For L-849 Style A or Style E LED, enter price for two 100W, isolation transformers.  For L-849 Style C (low intensity) LED, enter price for two 30/45W isolation transformers (5-step applications).  For Xenon, enter price for PA-4 Power Adapter.</t>
  </si>
  <si>
    <t>For a 1-step L-849 Style A (high intensity) LED REIL the fixture load is 54 + 54 = 
108VA.  For a 1-step L-849 Style C (low intensity) LED REIL the fixture load is 
38 + 38 = 76VA. The 3-step Style E REIL is typically set at step 1 or 2.  Average VA load is 50% of the maximum load. For a L-849 Style E LED, use (54 + 54) / 2 = 54VA.</t>
  </si>
  <si>
    <t xml:space="preserve">For a LED L-849 REIL using LEDs, this figure is for heating losses of the isolation transformers.  For a Style A (high intensity) LED REIL using two 100W isolation transformers, this is 19 + 19 = 36VA.  For a Style C (low intensity) LED REIL using </t>
  </si>
  <si>
    <t xml:space="preserve">two 30/45W isolation transformers on a 5-step circuit, this is 10 + 10 = 20VA.  
The 3-step Style E REIL is typically set at step 1 or 2.  Average VA load is 50% of the maximum load.  For a Style E LED using two 100W isolation transformers, use </t>
  </si>
  <si>
    <r>
      <t xml:space="preserve">(19 + 19) / 2 = 19VA.  
</t>
    </r>
    <r>
      <rPr>
        <b/>
        <sz val="10"/>
        <rFont val="Arial"/>
        <family val="2"/>
      </rPr>
      <t>For a L-849 Style A, C or E REIL using a xenon flash lamp and powered by a ADB PA4 power adaptor, this figure is for ALL system losses and is 2995VA.</t>
    </r>
  </si>
  <si>
    <t>For LED, consult manufacturers catalog sheet as loads vary.  For example, average for a three-step L-849 Style E is (36 +36)/2 = 36VA.  For a one-step LED L-849, enter only the maximum load for the two REIL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</si>
</sst>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164" formatCode="&quot;£&quot;#,##0.00;[Red]\-&quot;£&quot;#,##0.00"/>
    <numFmt numFmtId="165" formatCode="_-* #,##0.00\ &quot;kr&quot;_-;\-* #,##0.00\ &quot;kr&quot;_-;_-* &quot;-&quot;??\ &quot;kr&quot;_-;_-@_-"/>
    <numFmt numFmtId="166" formatCode="&quot;REIL-set repl. rate/yr:&quot;\ #0.0%;&quot;«Format not defined»&quot;;&quot;REIL-set repl. rate/yr:&quot;\ #0.0%;&quot;«Fix invalid entry above»&quot;"/>
    <numFmt numFmtId="167" formatCode="0.0%"/>
    <numFmt numFmtId="168" formatCode="&quot;£&quot;#,##0;[Red]\-&quot;£&quot;#,##0"/>
    <numFmt numFmtId="169" formatCode="0.0"/>
    <numFmt numFmtId="170" formatCode="[$$-409]#,##0_);[Red]\([$$-409]#,##0\)"/>
    <numFmt numFmtId="171" formatCode="#,##0.00\ [$€-1]_);[Red]\(#,##0.00\ [$€-1]\)"/>
    <numFmt numFmtId="172" formatCode="&quot;REIL-set repl. rate/yr:&quot;\ #0.0%;&quot;«Error: Enter 0.0 to 10.0»&quot;;&quot;REIL-set repl. rate/yr:&quot;\ #0.0%;&quot;«Error: Enter 0.0 to 10»&quot;"/>
    <numFmt numFmtId="173" formatCode="[$$-409]#,##0.00_);[Red]\([$$-409]#,##0.00\)"/>
    <numFmt numFmtId="174" formatCode="[$$-409]#,##0.000_);[Red]\([$$-409]#,##0.000\)"/>
  </numFmts>
  <fonts count="21" x14ac:knownFonts="1">
    <font>
      <sz val="11"/>
      <color theme="1"/>
      <name val="Calibri"/>
      <family val="2"/>
      <scheme val="minor"/>
    </font>
    <font>
      <sz val="10"/>
      <name val="Arial"/>
      <family val="2"/>
    </font>
    <font>
      <sz val="10"/>
      <name val="Arial"/>
    </font>
    <font>
      <sz val="9"/>
      <name val="Arial"/>
      <family val="2"/>
    </font>
    <font>
      <b/>
      <sz val="10"/>
      <name val="Arial"/>
      <family val="2"/>
    </font>
    <font>
      <b/>
      <sz val="10"/>
      <color indexed="10"/>
      <name val="Arial"/>
      <family val="2"/>
    </font>
    <font>
      <b/>
      <sz val="12"/>
      <name val="Arial"/>
      <family val="2"/>
    </font>
    <font>
      <sz val="10"/>
      <color theme="0"/>
      <name val="Arial"/>
      <family val="2"/>
    </font>
    <font>
      <i/>
      <sz val="10"/>
      <name val="Arial"/>
      <family val="2"/>
    </font>
    <font>
      <u/>
      <sz val="10"/>
      <name val="Arial"/>
      <family val="2"/>
    </font>
    <font>
      <b/>
      <sz val="10"/>
      <name val="Arial Black"/>
      <family val="2"/>
    </font>
    <font>
      <u/>
      <sz val="10"/>
      <color indexed="12"/>
      <name val="Arial"/>
      <family val="2"/>
    </font>
    <font>
      <b/>
      <u/>
      <sz val="10"/>
      <color indexed="12"/>
      <name val="Arial"/>
      <family val="2"/>
    </font>
    <font>
      <b/>
      <sz val="9"/>
      <name val="Arial"/>
      <family val="2"/>
    </font>
    <font>
      <b/>
      <sz val="10"/>
      <color indexed="53"/>
      <name val="Arial"/>
      <family val="2"/>
    </font>
    <font>
      <b/>
      <sz val="10"/>
      <color rgb="FFFF0000"/>
      <name val="Arial"/>
      <family val="2"/>
    </font>
    <font>
      <sz val="10"/>
      <color indexed="8"/>
      <name val="Arial"/>
      <family val="2"/>
    </font>
    <font>
      <sz val="10"/>
      <color indexed="10"/>
      <name val="Arial"/>
      <family val="2"/>
    </font>
    <font>
      <b/>
      <sz val="14"/>
      <name val="Arial"/>
      <family val="2"/>
    </font>
    <font>
      <b/>
      <sz val="16"/>
      <name val="Arial"/>
      <family val="2"/>
    </font>
    <font>
      <b/>
      <sz val="11"/>
      <name val="Arial"/>
      <family val="2"/>
    </font>
  </fonts>
  <fills count="14">
    <fill>
      <patternFill patternType="none"/>
    </fill>
    <fill>
      <patternFill patternType="gray125"/>
    </fill>
    <fill>
      <patternFill patternType="solid">
        <fgColor rgb="FFEBFFEB"/>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13"/>
        <bgColor indexed="64"/>
      </patternFill>
    </fill>
    <fill>
      <patternFill patternType="solid">
        <fgColor rgb="FFE5F2FF"/>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s>
  <borders count="38">
    <border>
      <left/>
      <right/>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diagonal/>
    </border>
    <border>
      <left style="thick">
        <color indexed="64"/>
      </left>
      <right/>
      <top/>
      <bottom/>
      <diagonal/>
    </border>
    <border>
      <left/>
      <right/>
      <top/>
      <bottom style="thin">
        <color indexed="64"/>
      </bottom>
      <diagonal/>
    </border>
    <border>
      <left/>
      <right/>
      <top style="thick">
        <color indexed="64"/>
      </top>
      <bottom/>
      <diagonal/>
    </border>
    <border>
      <left style="thick">
        <color indexed="64"/>
      </left>
      <right/>
      <top style="thick">
        <color indexed="64"/>
      </top>
      <bottom/>
      <diagonal/>
    </border>
    <border>
      <left style="thick">
        <color indexed="64"/>
      </left>
      <right style="thick">
        <color indexed="64"/>
      </right>
      <top style="thick">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1" fillId="0" borderId="0">
      <alignment vertical="top"/>
    </xf>
    <xf numFmtId="0" fontId="2" fillId="0" borderId="0">
      <alignment vertical="top"/>
    </xf>
    <xf numFmtId="165"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9" fontId="1" fillId="0" borderId="0" applyFont="0" applyFill="0" applyBorder="0" applyAlignment="0" applyProtection="0"/>
  </cellStyleXfs>
  <cellXfs count="165">
    <xf numFmtId="0" fontId="0" fillId="0" borderId="0" xfId="0"/>
    <xf numFmtId="0" fontId="1" fillId="0" borderId="0" xfId="1">
      <alignment vertical="top"/>
    </xf>
    <xf numFmtId="0" fontId="2" fillId="0" borderId="0" xfId="2" applyAlignment="1">
      <alignment vertical="center" wrapText="1"/>
    </xf>
    <xf numFmtId="0" fontId="3" fillId="0" borderId="0" xfId="2" applyFont="1" applyAlignment="1">
      <alignment horizontal="centerContinuous" vertical="center"/>
    </xf>
    <xf numFmtId="0" fontId="2" fillId="0" borderId="1" xfId="2" applyBorder="1" applyAlignment="1">
      <alignment horizontal="centerContinuous" vertical="center"/>
    </xf>
    <xf numFmtId="0" fontId="4" fillId="0" borderId="1" xfId="1" applyFont="1" applyBorder="1" applyAlignment="1">
      <alignment horizontal="centerContinuous" vertical="center"/>
    </xf>
    <xf numFmtId="164" fontId="4" fillId="2" borderId="2" xfId="1" applyNumberFormat="1" applyFont="1" applyFill="1" applyBorder="1" applyAlignment="1">
      <alignment horizontal="left" vertical="center"/>
    </xf>
    <xf numFmtId="164" fontId="4" fillId="2" borderId="3" xfId="1" applyNumberFormat="1" applyFont="1" applyFill="1" applyBorder="1" applyAlignment="1">
      <alignment horizontal="left" vertical="center"/>
    </xf>
    <xf numFmtId="164" fontId="4" fillId="2" borderId="4" xfId="1" applyNumberFormat="1" applyFont="1" applyFill="1" applyBorder="1" applyAlignment="1">
      <alignment horizontal="left" vertical="center"/>
    </xf>
    <xf numFmtId="0" fontId="1" fillId="0" borderId="5" xfId="1" applyBorder="1" applyAlignment="1">
      <alignment vertical="center" wrapText="1"/>
    </xf>
    <xf numFmtId="8" fontId="1" fillId="0" borderId="6" xfId="3" applyNumberFormat="1" applyBorder="1" applyAlignment="1">
      <alignment horizontal="center" vertical="center" shrinkToFit="1"/>
    </xf>
    <xf numFmtId="8" fontId="4" fillId="0" borderId="6" xfId="3" applyNumberFormat="1" applyFont="1" applyBorder="1" applyAlignment="1">
      <alignment horizontal="center" vertical="center" shrinkToFit="1"/>
    </xf>
    <xf numFmtId="0" fontId="4" fillId="0" borderId="7" xfId="1" applyFont="1" applyBorder="1" applyAlignment="1">
      <alignment vertical="center" wrapText="1"/>
    </xf>
    <xf numFmtId="8" fontId="1" fillId="3" borderId="6" xfId="3" applyNumberFormat="1" applyFill="1" applyBorder="1" applyAlignment="1" applyProtection="1">
      <alignment horizontal="center" vertical="center" shrinkToFit="1"/>
      <protection locked="0"/>
    </xf>
    <xf numFmtId="0" fontId="1" fillId="0" borderId="7" xfId="1" applyBorder="1" applyAlignment="1">
      <alignment vertical="center" wrapText="1"/>
    </xf>
    <xf numFmtId="0" fontId="1" fillId="4" borderId="5" xfId="1" applyFill="1" applyBorder="1" applyAlignment="1">
      <alignment vertical="center" wrapText="1"/>
    </xf>
    <xf numFmtId="8" fontId="1" fillId="4" borderId="6" xfId="3" applyNumberFormat="1" applyFill="1" applyBorder="1" applyAlignment="1">
      <alignment horizontal="center" vertical="center" shrinkToFit="1"/>
    </xf>
    <xf numFmtId="8" fontId="1" fillId="4" borderId="6" xfId="1" applyNumberFormat="1" applyFill="1" applyBorder="1" applyAlignment="1">
      <alignment horizontal="center" vertical="center" shrinkToFit="1"/>
    </xf>
    <xf numFmtId="166" fontId="1" fillId="4" borderId="7" xfId="1" applyNumberFormat="1" applyFill="1" applyBorder="1" applyAlignment="1">
      <alignment horizontal="left" vertical="center" wrapText="1"/>
    </xf>
    <xf numFmtId="0" fontId="1" fillId="0" borderId="8" xfId="1" applyBorder="1" applyAlignment="1">
      <alignment vertical="center" wrapText="1"/>
    </xf>
    <xf numFmtId="8" fontId="1" fillId="0" borderId="9" xfId="3" applyNumberFormat="1" applyBorder="1" applyAlignment="1">
      <alignment horizontal="center" vertical="center" shrinkToFit="1"/>
    </xf>
    <xf numFmtId="0" fontId="1" fillId="0" borderId="9" xfId="1" applyBorder="1" applyAlignment="1">
      <alignment vertical="center" wrapText="1"/>
    </xf>
    <xf numFmtId="0" fontId="1" fillId="0" borderId="10" xfId="1" applyBorder="1" applyAlignment="1">
      <alignment vertical="center" wrapText="1"/>
    </xf>
    <xf numFmtId="8" fontId="1" fillId="0" borderId="11" xfId="3" applyNumberFormat="1" applyBorder="1" applyAlignment="1">
      <alignment horizontal="center" vertical="center" shrinkToFit="1"/>
    </xf>
    <xf numFmtId="8" fontId="1" fillId="3" borderId="11" xfId="3" applyNumberFormat="1" applyFill="1" applyBorder="1" applyAlignment="1" applyProtection="1">
      <alignment horizontal="center" vertical="center" shrinkToFit="1"/>
      <protection locked="0"/>
    </xf>
    <xf numFmtId="0" fontId="1" fillId="0" borderId="11" xfId="1" applyBorder="1" applyAlignment="1">
      <alignment vertical="center" wrapText="1"/>
    </xf>
    <xf numFmtId="0" fontId="4" fillId="4" borderId="5" xfId="2" applyFont="1" applyFill="1" applyBorder="1" applyAlignment="1">
      <alignment horizontal="left" vertical="center" wrapText="1"/>
    </xf>
    <xf numFmtId="0" fontId="4" fillId="4" borderId="6" xfId="2" applyFont="1" applyFill="1" applyBorder="1" applyAlignment="1">
      <alignment horizontal="center" vertical="center" shrinkToFit="1"/>
    </xf>
    <xf numFmtId="164" fontId="4" fillId="4" borderId="6" xfId="2" applyNumberFormat="1" applyFont="1" applyFill="1" applyBorder="1" applyAlignment="1">
      <alignment horizontal="center" vertical="center" shrinkToFit="1"/>
    </xf>
    <xf numFmtId="0" fontId="4" fillId="4" borderId="7" xfId="2" applyFont="1" applyFill="1" applyBorder="1" applyAlignment="1">
      <alignment vertical="top" wrapText="1"/>
    </xf>
    <xf numFmtId="0" fontId="1" fillId="0" borderId="12" xfId="1" applyBorder="1" applyAlignment="1">
      <alignment vertical="center" wrapText="1"/>
    </xf>
    <xf numFmtId="0" fontId="1" fillId="0" borderId="13" xfId="1" applyBorder="1" applyAlignment="1">
      <alignment vertical="center" wrapText="1"/>
    </xf>
    <xf numFmtId="0" fontId="4" fillId="5" borderId="14" xfId="1" applyFont="1" applyFill="1" applyBorder="1" applyAlignment="1" applyProtection="1">
      <alignment horizontal="center" vertical="center" shrinkToFit="1"/>
      <protection locked="0"/>
    </xf>
    <xf numFmtId="0" fontId="4" fillId="5" borderId="15" xfId="1" applyFont="1" applyFill="1" applyBorder="1" applyAlignment="1" applyProtection="1">
      <alignment horizontal="center" vertical="center" shrinkToFit="1"/>
      <protection locked="0"/>
    </xf>
    <xf numFmtId="0" fontId="1" fillId="0" borderId="16" xfId="1" applyBorder="1" applyAlignment="1">
      <alignment vertical="center" wrapText="1"/>
    </xf>
    <xf numFmtId="0" fontId="4" fillId="6" borderId="17" xfId="2" applyFont="1" applyFill="1" applyBorder="1" applyAlignment="1">
      <alignment horizontal="centerContinuous" vertical="center" wrapText="1"/>
    </xf>
    <xf numFmtId="0" fontId="4" fillId="6" borderId="1" xfId="2" applyFont="1" applyFill="1" applyBorder="1" applyAlignment="1">
      <alignment horizontal="centerContinuous" vertical="center" wrapText="1"/>
    </xf>
    <xf numFmtId="164" fontId="4" fillId="6" borderId="1" xfId="2" applyNumberFormat="1" applyFont="1" applyFill="1" applyBorder="1" applyAlignment="1">
      <alignment horizontal="centerContinuous" vertical="center" wrapText="1"/>
    </xf>
    <xf numFmtId="0" fontId="6" fillId="6" borderId="18" xfId="2" applyFont="1" applyFill="1" applyBorder="1" applyAlignment="1">
      <alignment horizontal="centerContinuous" vertical="top" wrapText="1"/>
    </xf>
    <xf numFmtId="0" fontId="1" fillId="7" borderId="0" xfId="1" applyFill="1" applyAlignment="1">
      <alignment vertical="center" wrapText="1"/>
    </xf>
    <xf numFmtId="0" fontId="2" fillId="2" borderId="19" xfId="2" applyFill="1" applyBorder="1" applyAlignment="1">
      <alignment vertical="center"/>
    </xf>
    <xf numFmtId="0" fontId="2" fillId="2" borderId="20" xfId="2" applyFill="1" applyBorder="1" applyAlignment="1">
      <alignment vertical="center"/>
    </xf>
    <xf numFmtId="44" fontId="7" fillId="8" borderId="19" xfId="1" applyNumberFormat="1" applyFont="1" applyFill="1" applyBorder="1" applyAlignment="1">
      <alignment vertical="center" shrinkToFit="1"/>
    </xf>
    <xf numFmtId="9" fontId="4" fillId="0" borderId="21" xfId="4" applyFont="1" applyBorder="1" applyAlignment="1">
      <alignment horizontal="center" vertical="center" shrinkToFit="1"/>
    </xf>
    <xf numFmtId="0" fontId="1" fillId="0" borderId="20" xfId="1" applyBorder="1" applyAlignment="1">
      <alignment horizontal="left" vertical="center"/>
    </xf>
    <xf numFmtId="0" fontId="2" fillId="2" borderId="22" xfId="2" applyFill="1" applyBorder="1" applyAlignment="1">
      <alignment vertical="center"/>
    </xf>
    <xf numFmtId="0" fontId="2" fillId="2" borderId="23" xfId="2" applyFill="1" applyBorder="1" applyAlignment="1">
      <alignment vertical="center"/>
    </xf>
    <xf numFmtId="44" fontId="7" fillId="8" borderId="0" xfId="1" applyNumberFormat="1" applyFont="1" applyFill="1" applyAlignment="1">
      <alignment vertical="center" shrinkToFit="1"/>
    </xf>
    <xf numFmtId="167" fontId="1" fillId="0" borderId="24" xfId="4" applyNumberFormat="1" applyBorder="1" applyAlignment="1">
      <alignment horizontal="center" vertical="top" shrinkToFit="1"/>
    </xf>
    <xf numFmtId="0" fontId="1" fillId="0" borderId="23" xfId="1" applyBorder="1" applyAlignment="1">
      <alignment horizontal="right" vertical="center"/>
    </xf>
    <xf numFmtId="0" fontId="1" fillId="0" borderId="0" xfId="1" applyAlignment="1">
      <alignment vertical="center"/>
    </xf>
    <xf numFmtId="0" fontId="1" fillId="2" borderId="22" xfId="1" applyFill="1" applyBorder="1" applyAlignment="1">
      <alignment vertical="center" wrapText="1"/>
    </xf>
    <xf numFmtId="0" fontId="4" fillId="2" borderId="23" xfId="1" applyFont="1" applyFill="1" applyBorder="1" applyAlignment="1">
      <alignment horizontal="right" vertical="top" shrinkToFit="1"/>
    </xf>
    <xf numFmtId="167" fontId="1" fillId="0" borderId="0" xfId="4" applyNumberFormat="1" applyAlignment="1">
      <alignment horizontal="center" vertical="top" shrinkToFit="1"/>
    </xf>
    <xf numFmtId="164" fontId="1" fillId="2" borderId="22" xfId="1" applyNumberFormat="1" applyFill="1" applyBorder="1" applyAlignment="1">
      <alignment horizontal="left" vertical="center"/>
    </xf>
    <xf numFmtId="168" fontId="1" fillId="2" borderId="22" xfId="1" applyNumberFormat="1" applyFill="1" applyBorder="1" applyAlignment="1">
      <alignment horizontal="left" vertical="center" wrapText="1"/>
    </xf>
    <xf numFmtId="0" fontId="1" fillId="0" borderId="25" xfId="1" applyBorder="1" applyAlignment="1">
      <alignment vertical="center"/>
    </xf>
    <xf numFmtId="0" fontId="10" fillId="0" borderId="25" xfId="1" applyFont="1" applyBorder="1" applyAlignment="1">
      <alignment horizontal="center"/>
    </xf>
    <xf numFmtId="0" fontId="4" fillId="0" borderId="26" xfId="1" applyFont="1" applyBorder="1" applyAlignment="1">
      <alignment horizontal="right"/>
    </xf>
    <xf numFmtId="164" fontId="11" fillId="2" borderId="22" xfId="5" applyNumberFormat="1" applyFill="1" applyBorder="1" applyAlignment="1" applyProtection="1">
      <alignment horizontal="left" vertical="center" wrapText="1"/>
    </xf>
    <xf numFmtId="169" fontId="1" fillId="2" borderId="23" xfId="1" applyNumberFormat="1" applyFill="1" applyBorder="1" applyAlignment="1">
      <alignment horizontal="right" vertical="center"/>
    </xf>
    <xf numFmtId="0" fontId="1" fillId="0" borderId="21" xfId="1" applyBorder="1" applyAlignment="1">
      <alignment horizontal="center" vertical="center" wrapText="1"/>
    </xf>
    <xf numFmtId="8" fontId="1" fillId="0" borderId="21" xfId="3" applyNumberFormat="1" applyBorder="1" applyAlignment="1">
      <alignment horizontal="center" vertical="center" shrinkToFit="1"/>
    </xf>
    <xf numFmtId="0" fontId="4" fillId="0" borderId="20" xfId="1" applyFont="1" applyBorder="1" applyAlignment="1">
      <alignment horizontal="right" vertical="center" wrapText="1"/>
    </xf>
    <xf numFmtId="164" fontId="1" fillId="2" borderId="22" xfId="2" applyNumberFormat="1" applyFont="1" applyFill="1" applyBorder="1" applyAlignment="1">
      <alignment horizontal="left" vertical="center" wrapText="1"/>
    </xf>
    <xf numFmtId="0" fontId="1" fillId="0" borderId="0" xfId="1" applyAlignment="1">
      <alignment horizontal="centerContinuous" vertical="center"/>
    </xf>
    <xf numFmtId="169" fontId="4" fillId="0" borderId="0" xfId="6" applyNumberFormat="1" applyFont="1" applyAlignment="1">
      <alignment horizontal="centerContinuous" vertical="center" wrapText="1"/>
    </xf>
    <xf numFmtId="0" fontId="5" fillId="0" borderId="23" xfId="1" applyFont="1" applyBorder="1" applyAlignment="1">
      <alignment horizontal="centerContinuous" vertical="center" wrapText="1"/>
    </xf>
    <xf numFmtId="0" fontId="1" fillId="6" borderId="0" xfId="1" applyFill="1" applyAlignment="1">
      <alignment vertical="center"/>
    </xf>
    <xf numFmtId="2" fontId="4" fillId="6" borderId="0" xfId="6" applyNumberFormat="1" applyFont="1" applyFill="1" applyAlignment="1">
      <alignment horizontal="center" vertical="center" shrinkToFit="1"/>
    </xf>
    <xf numFmtId="0" fontId="4" fillId="6" borderId="23" xfId="1" applyFont="1" applyFill="1" applyBorder="1" applyAlignment="1">
      <alignment horizontal="right" vertical="center" wrapText="1"/>
    </xf>
    <xf numFmtId="164" fontId="4" fillId="2" borderId="22" xfId="1" applyNumberFormat="1" applyFont="1" applyFill="1" applyBorder="1" applyAlignment="1">
      <alignment horizontal="left" vertical="center"/>
    </xf>
    <xf numFmtId="169" fontId="4" fillId="2" borderId="23" xfId="1" applyNumberFormat="1" applyFont="1" applyFill="1" applyBorder="1" applyAlignment="1">
      <alignment horizontal="right" vertical="center" shrinkToFit="1"/>
    </xf>
    <xf numFmtId="170" fontId="1" fillId="0" borderId="0" xfId="1" applyNumberFormat="1" applyAlignment="1">
      <alignment horizontal="center" vertical="center" shrinkToFit="1"/>
    </xf>
    <xf numFmtId="0" fontId="4" fillId="0" borderId="23" xfId="1" applyFont="1" applyBorder="1" applyAlignment="1">
      <alignment horizontal="right" vertical="center" wrapText="1"/>
    </xf>
    <xf numFmtId="169" fontId="9" fillId="2" borderId="23" xfId="1" applyNumberFormat="1" applyFont="1" applyFill="1" applyBorder="1" applyAlignment="1">
      <alignment horizontal="right" vertical="center" shrinkToFit="1"/>
    </xf>
    <xf numFmtId="169" fontId="1" fillId="2" borderId="23" xfId="1" applyNumberFormat="1" applyFill="1" applyBorder="1" applyAlignment="1">
      <alignment horizontal="right" vertical="center" shrinkToFit="1"/>
    </xf>
    <xf numFmtId="170" fontId="4" fillId="0" borderId="0" xfId="1" applyNumberFormat="1" applyFont="1" applyAlignment="1">
      <alignment horizontal="center" vertical="center" shrinkToFit="1"/>
    </xf>
    <xf numFmtId="0" fontId="4" fillId="2" borderId="27" xfId="1" applyFont="1" applyFill="1" applyBorder="1" applyAlignment="1">
      <alignment horizontal="centerContinuous" vertical="center"/>
    </xf>
    <xf numFmtId="0" fontId="4" fillId="2" borderId="26" xfId="1" applyFont="1" applyFill="1" applyBorder="1" applyAlignment="1">
      <alignment horizontal="centerContinuous" vertical="center"/>
    </xf>
    <xf numFmtId="164" fontId="1" fillId="0" borderId="25" xfId="1" applyNumberFormat="1" applyBorder="1" applyAlignment="1">
      <alignment horizontal="center" vertical="center" wrapText="1"/>
    </xf>
    <xf numFmtId="171" fontId="1" fillId="0" borderId="25" xfId="1" applyNumberFormat="1" applyBorder="1" applyAlignment="1">
      <alignment horizontal="center" vertical="center" wrapText="1"/>
    </xf>
    <xf numFmtId="0" fontId="4" fillId="0" borderId="26" xfId="1" applyFont="1" applyBorder="1" applyAlignment="1">
      <alignment horizontal="right" vertical="center" wrapText="1"/>
    </xf>
    <xf numFmtId="0" fontId="1" fillId="9" borderId="0" xfId="1" applyFill="1" applyAlignment="1">
      <alignment vertical="center"/>
    </xf>
    <xf numFmtId="0" fontId="13" fillId="10" borderId="28" xfId="2" applyFont="1" applyFill="1" applyBorder="1" applyAlignment="1">
      <alignment horizontal="center" vertical="center" wrapText="1"/>
    </xf>
    <xf numFmtId="0" fontId="1" fillId="0" borderId="6" xfId="1" applyBorder="1" applyAlignment="1">
      <alignment vertical="center" wrapText="1"/>
    </xf>
    <xf numFmtId="8" fontId="1" fillId="0" borderId="6" xfId="1" applyNumberFormat="1" applyBorder="1" applyAlignment="1">
      <alignment horizontal="center" vertical="center" shrinkToFit="1"/>
    </xf>
    <xf numFmtId="0" fontId="13" fillId="10" borderId="0" xfId="2" applyFont="1" applyFill="1" applyAlignment="1">
      <alignment horizontal="center" vertical="center" wrapText="1"/>
    </xf>
    <xf numFmtId="0" fontId="1" fillId="4" borderId="6" xfId="1" applyFill="1" applyBorder="1" applyAlignment="1">
      <alignment vertical="center" wrapText="1"/>
    </xf>
    <xf numFmtId="172" fontId="1" fillId="3" borderId="6" xfId="1" applyNumberFormat="1" applyFill="1" applyBorder="1" applyAlignment="1" applyProtection="1">
      <alignment horizontal="left" vertical="center" wrapText="1"/>
      <protection locked="0"/>
    </xf>
    <xf numFmtId="0" fontId="1" fillId="9" borderId="6" xfId="1" applyFill="1" applyBorder="1" applyAlignment="1">
      <alignment horizontal="center" vertical="center" wrapText="1"/>
    </xf>
    <xf numFmtId="0" fontId="1" fillId="3" borderId="6" xfId="1" applyFill="1" applyBorder="1" applyAlignment="1" applyProtection="1">
      <alignment horizontal="center" vertical="center" shrinkToFit="1"/>
      <protection locked="0"/>
    </xf>
    <xf numFmtId="0" fontId="1" fillId="0" borderId="6" xfId="1" applyBorder="1" applyAlignment="1">
      <alignment horizontal="center" vertical="center" shrinkToFit="1"/>
    </xf>
    <xf numFmtId="8" fontId="1" fillId="3" borderId="6" xfId="1" applyNumberFormat="1" applyFill="1" applyBorder="1" applyAlignment="1" applyProtection="1">
      <alignment horizontal="center" vertical="center" shrinkToFit="1"/>
      <protection locked="0"/>
    </xf>
    <xf numFmtId="8" fontId="1" fillId="5" borderId="6" xfId="1" applyNumberFormat="1" applyFill="1" applyBorder="1" applyAlignment="1" applyProtection="1">
      <alignment horizontal="center" vertical="center" shrinkToFit="1"/>
      <protection locked="0"/>
    </xf>
    <xf numFmtId="0" fontId="2" fillId="0" borderId="0" xfId="2">
      <alignment vertical="top"/>
    </xf>
    <xf numFmtId="0" fontId="4" fillId="4" borderId="29" xfId="2" applyFont="1" applyFill="1" applyBorder="1" applyAlignment="1">
      <alignment vertical="center" wrapText="1"/>
    </xf>
    <xf numFmtId="0" fontId="14" fillId="4" borderId="29" xfId="2" applyFont="1" applyFill="1" applyBorder="1" applyAlignment="1">
      <alignment horizontal="center" vertical="center" shrinkToFit="1"/>
    </xf>
    <xf numFmtId="164" fontId="4" fillId="4" borderId="29" xfId="2" applyNumberFormat="1" applyFont="1" applyFill="1" applyBorder="1" applyAlignment="1">
      <alignment horizontal="center" vertical="center" shrinkToFit="1"/>
    </xf>
    <xf numFmtId="0" fontId="4" fillId="4" borderId="29" xfId="2" applyFont="1" applyFill="1" applyBorder="1" applyAlignment="1">
      <alignment vertical="top" wrapText="1"/>
    </xf>
    <xf numFmtId="0" fontId="13" fillId="11" borderId="28" xfId="2" applyFont="1" applyFill="1" applyBorder="1" applyAlignment="1">
      <alignment horizontal="center" vertical="center"/>
    </xf>
    <xf numFmtId="49" fontId="1" fillId="0" borderId="11" xfId="1" applyNumberFormat="1" applyBorder="1" applyAlignment="1">
      <alignment vertical="center" wrapText="1"/>
    </xf>
    <xf numFmtId="8" fontId="1" fillId="0" borderId="11" xfId="1" applyNumberFormat="1" applyBorder="1" applyAlignment="1">
      <alignment horizontal="center" vertical="center" shrinkToFit="1"/>
    </xf>
    <xf numFmtId="0" fontId="1" fillId="9" borderId="9" xfId="1" applyFill="1" applyBorder="1" applyAlignment="1">
      <alignment horizontal="center" vertical="center" wrapText="1"/>
    </xf>
    <xf numFmtId="0" fontId="1" fillId="0" borderId="9" xfId="1" applyBorder="1" applyAlignment="1">
      <alignment horizontal="center" vertical="center" shrinkToFit="1"/>
    </xf>
    <xf numFmtId="0" fontId="1" fillId="0" borderId="30" xfId="1" applyBorder="1" applyAlignment="1">
      <alignment vertical="center" wrapText="1"/>
    </xf>
    <xf numFmtId="0" fontId="15" fillId="9" borderId="30" xfId="1" applyFont="1" applyFill="1" applyBorder="1" applyAlignment="1">
      <alignment horizontal="right" vertical="center" wrapText="1"/>
    </xf>
    <xf numFmtId="0" fontId="1" fillId="0" borderId="30" xfId="1" applyBorder="1" applyAlignment="1">
      <alignment horizontal="center" vertical="center" shrinkToFit="1"/>
    </xf>
    <xf numFmtId="0" fontId="1" fillId="9" borderId="11" xfId="1" applyFill="1" applyBorder="1" applyAlignment="1">
      <alignment horizontal="center" vertical="center" wrapText="1"/>
    </xf>
    <xf numFmtId="0" fontId="1" fillId="3" borderId="11" xfId="1" applyFill="1" applyBorder="1" applyAlignment="1" applyProtection="1">
      <alignment horizontal="center" vertical="center" shrinkToFit="1"/>
      <protection locked="0"/>
    </xf>
    <xf numFmtId="0" fontId="4" fillId="0" borderId="9" xfId="1" applyFont="1" applyBorder="1" applyAlignment="1">
      <alignment vertical="center" wrapText="1"/>
    </xf>
    <xf numFmtId="0" fontId="16" fillId="0" borderId="31" xfId="1" applyFont="1" applyBorder="1" applyAlignment="1">
      <alignment vertical="center" wrapText="1"/>
    </xf>
    <xf numFmtId="0" fontId="1" fillId="0" borderId="28" xfId="1" applyBorder="1" applyAlignment="1">
      <alignment horizontal="center" vertical="center" shrinkToFit="1"/>
    </xf>
    <xf numFmtId="0" fontId="16" fillId="0" borderId="11" xfId="1" applyFont="1" applyBorder="1" applyAlignment="1">
      <alignment vertical="center" wrapText="1"/>
    </xf>
    <xf numFmtId="9" fontId="1" fillId="5" borderId="6" xfId="1" applyNumberFormat="1" applyFill="1" applyBorder="1" applyAlignment="1" applyProtection="1">
      <alignment horizontal="center" vertical="center" shrinkToFit="1"/>
      <protection locked="0"/>
    </xf>
    <xf numFmtId="0" fontId="13" fillId="11" borderId="28" xfId="2" applyFont="1" applyFill="1" applyBorder="1" applyAlignment="1">
      <alignment horizontal="center" vertical="center" wrapText="1"/>
    </xf>
    <xf numFmtId="3" fontId="1" fillId="5" borderId="6" xfId="1" applyNumberFormat="1" applyFill="1" applyBorder="1" applyAlignment="1" applyProtection="1">
      <alignment horizontal="center" vertical="center" shrinkToFit="1"/>
      <protection locked="0"/>
    </xf>
    <xf numFmtId="0" fontId="3" fillId="12" borderId="28" xfId="2" applyFont="1" applyFill="1" applyBorder="1" applyAlignment="1">
      <alignment horizontal="center" vertical="center"/>
    </xf>
    <xf numFmtId="173" fontId="1" fillId="0" borderId="11" xfId="1" applyNumberFormat="1" applyBorder="1" applyAlignment="1">
      <alignment horizontal="center" vertical="center" shrinkToFit="1"/>
    </xf>
    <xf numFmtId="164" fontId="1" fillId="0" borderId="32" xfId="1" applyNumberFormat="1" applyBorder="1" applyAlignment="1">
      <alignment horizontal="center" vertical="center" wrapText="1"/>
    </xf>
    <xf numFmtId="164" fontId="1" fillId="0" borderId="13" xfId="1" applyNumberFormat="1" applyBorder="1" applyAlignment="1">
      <alignment horizontal="center" vertical="center" wrapText="1"/>
    </xf>
    <xf numFmtId="0" fontId="1" fillId="0" borderId="33" xfId="1" applyBorder="1" applyAlignment="1">
      <alignment vertical="center" wrapText="1"/>
    </xf>
    <xf numFmtId="0" fontId="1" fillId="7" borderId="0" xfId="1" applyFill="1" applyAlignment="1">
      <alignment horizontal="center" vertical="center" wrapText="1"/>
    </xf>
    <xf numFmtId="9" fontId="1" fillId="7" borderId="0" xfId="1" applyNumberFormat="1" applyFill="1" applyAlignment="1">
      <alignment horizontal="center" vertical="center" wrapText="1"/>
    </xf>
    <xf numFmtId="173" fontId="1" fillId="0" borderId="6" xfId="1" applyNumberFormat="1" applyBorder="1" applyAlignment="1">
      <alignment horizontal="center" vertical="center" shrinkToFit="1"/>
    </xf>
    <xf numFmtId="0" fontId="3" fillId="12" borderId="28" xfId="2" applyFont="1" applyFill="1" applyBorder="1" applyAlignment="1">
      <alignment horizontal="center" vertical="center" wrapText="1"/>
    </xf>
    <xf numFmtId="0" fontId="4" fillId="4" borderId="29" xfId="2" applyFont="1" applyFill="1" applyBorder="1" applyAlignment="1">
      <alignment horizontal="center" vertical="center" wrapText="1" shrinkToFit="1"/>
    </xf>
    <xf numFmtId="0" fontId="1" fillId="0" borderId="34" xfId="1" applyBorder="1" applyAlignment="1">
      <alignment horizontal="center" vertical="center" wrapText="1"/>
    </xf>
    <xf numFmtId="0" fontId="1" fillId="0" borderId="35" xfId="1" applyBorder="1" applyAlignment="1">
      <alignment horizontal="center" vertical="center" wrapText="1"/>
    </xf>
    <xf numFmtId="9" fontId="1" fillId="0" borderId="9" xfId="1" applyNumberFormat="1" applyBorder="1" applyAlignment="1">
      <alignment horizontal="center" vertical="center" shrinkToFit="1"/>
    </xf>
    <xf numFmtId="0" fontId="1" fillId="0" borderId="32" xfId="1" applyBorder="1" applyAlignment="1">
      <alignment horizontal="center" vertical="center" wrapText="1"/>
    </xf>
    <xf numFmtId="0" fontId="1" fillId="0" borderId="33" xfId="1" applyBorder="1" applyAlignment="1">
      <alignment horizontal="center" vertical="center" wrapText="1"/>
    </xf>
    <xf numFmtId="9" fontId="1" fillId="5" borderId="11" xfId="1" applyNumberFormat="1" applyFill="1" applyBorder="1" applyAlignment="1" applyProtection="1">
      <alignment horizontal="center" vertical="center" shrinkToFit="1"/>
      <protection locked="0"/>
    </xf>
    <xf numFmtId="0" fontId="1" fillId="0" borderId="36" xfId="1" applyBorder="1" applyAlignment="1">
      <alignment horizontal="center" vertical="center" wrapText="1"/>
    </xf>
    <xf numFmtId="0" fontId="1" fillId="0" borderId="37" xfId="1" applyBorder="1" applyAlignment="1">
      <alignment horizontal="center" vertical="center" wrapText="1"/>
    </xf>
    <xf numFmtId="164" fontId="1" fillId="0" borderId="36" xfId="1" applyNumberFormat="1" applyBorder="1" applyAlignment="1">
      <alignment horizontal="center" vertical="center" wrapText="1"/>
    </xf>
    <xf numFmtId="164" fontId="1" fillId="0" borderId="37" xfId="1" applyNumberFormat="1" applyBorder="1" applyAlignment="1">
      <alignment horizontal="center" vertical="center" wrapText="1"/>
    </xf>
    <xf numFmtId="174" fontId="1" fillId="3" borderId="6" xfId="1" applyNumberFormat="1" applyFill="1" applyBorder="1" applyAlignment="1" applyProtection="1">
      <alignment horizontal="center" vertical="center" shrinkToFit="1"/>
      <protection locked="0"/>
    </xf>
    <xf numFmtId="0" fontId="2" fillId="0" borderId="6" xfId="2" applyBorder="1" applyAlignment="1">
      <alignment vertical="center" wrapText="1"/>
    </xf>
    <xf numFmtId="0" fontId="4" fillId="0" borderId="36" xfId="1" applyFont="1" applyBorder="1" applyAlignment="1">
      <alignment horizontal="center" vertical="center" wrapText="1"/>
    </xf>
    <xf numFmtId="0" fontId="4" fillId="0" borderId="37" xfId="1" applyFont="1" applyBorder="1" applyAlignment="1">
      <alignment horizontal="center" vertical="center" wrapText="1"/>
    </xf>
    <xf numFmtId="0" fontId="1" fillId="5" borderId="6" xfId="1" applyFill="1" applyBorder="1" applyAlignment="1" applyProtection="1">
      <alignment horizontal="center" vertical="center" shrinkToFit="1"/>
      <protection locked="0"/>
    </xf>
    <xf numFmtId="0" fontId="4" fillId="4" borderId="6" xfId="2" applyFont="1" applyFill="1" applyBorder="1" applyAlignment="1">
      <alignment vertical="center" wrapText="1"/>
    </xf>
    <xf numFmtId="0" fontId="4" fillId="4" borderId="36" xfId="2" applyFont="1" applyFill="1" applyBorder="1" applyAlignment="1">
      <alignment horizontal="center" vertical="center" wrapText="1"/>
    </xf>
    <xf numFmtId="0" fontId="4" fillId="4" borderId="37"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1" fillId="2" borderId="0" xfId="1" applyFill="1" applyAlignment="1">
      <alignment horizontal="right" vertical="center" wrapText="1"/>
    </xf>
    <xf numFmtId="0" fontId="3" fillId="5" borderId="0" xfId="1" applyFont="1" applyFill="1" applyAlignment="1">
      <alignment horizontal="centerContinuous" vertical="center" wrapText="1"/>
    </xf>
    <xf numFmtId="0" fontId="13" fillId="0" borderId="24" xfId="2" applyFont="1" applyBorder="1" applyAlignment="1">
      <alignment vertical="center" wrapText="1"/>
    </xf>
    <xf numFmtId="0" fontId="5" fillId="13" borderId="0" xfId="2" applyFont="1" applyFill="1" applyAlignment="1" applyProtection="1">
      <alignment horizontal="centerContinuous" vertical="center" wrapText="1"/>
      <protection hidden="1"/>
    </xf>
    <xf numFmtId="0" fontId="1" fillId="0" borderId="0" xfId="2" applyFont="1" applyAlignment="1">
      <alignment vertical="center"/>
    </xf>
    <xf numFmtId="0" fontId="18" fillId="2" borderId="0" xfId="2" applyFont="1" applyFill="1" applyAlignment="1">
      <alignment horizontal="centerContinuous" vertical="center"/>
    </xf>
    <xf numFmtId="0" fontId="18" fillId="2" borderId="0" xfId="2" applyFont="1" applyFill="1" applyAlignment="1">
      <alignment horizontal="centerContinuous" vertical="center" wrapText="1"/>
    </xf>
    <xf numFmtId="0" fontId="13" fillId="0" borderId="0" xfId="2" applyFont="1" applyAlignment="1">
      <alignment vertical="center" wrapText="1"/>
    </xf>
    <xf numFmtId="8" fontId="4" fillId="0" borderId="6" xfId="1" applyNumberFormat="1" applyFont="1" applyBorder="1" applyAlignment="1">
      <alignment horizontal="center" vertical="center" shrinkToFit="1"/>
    </xf>
    <xf numFmtId="164" fontId="4" fillId="4" borderId="9" xfId="2" applyNumberFormat="1" applyFont="1" applyFill="1" applyBorder="1" applyAlignment="1">
      <alignment horizontal="center" vertical="center" shrinkToFit="1"/>
    </xf>
    <xf numFmtId="173" fontId="1" fillId="4" borderId="6" xfId="1" applyNumberFormat="1" applyFill="1" applyBorder="1" applyAlignment="1">
      <alignment horizontal="center" vertical="center" shrinkToFit="1"/>
    </xf>
    <xf numFmtId="173" fontId="1" fillId="5" borderId="6" xfId="1" applyNumberFormat="1" applyFill="1" applyBorder="1" applyAlignment="1" applyProtection="1">
      <alignment horizontal="center" vertical="center" shrinkToFit="1"/>
      <protection locked="0"/>
    </xf>
    <xf numFmtId="0" fontId="16" fillId="0" borderId="34" xfId="1" applyFont="1" applyBorder="1" applyAlignment="1">
      <alignment vertical="center" wrapText="1"/>
    </xf>
    <xf numFmtId="0" fontId="15" fillId="9" borderId="9" xfId="1" applyFont="1" applyFill="1" applyBorder="1" applyAlignment="1">
      <alignment horizontal="right" vertical="center" wrapText="1"/>
    </xf>
    <xf numFmtId="0" fontId="1" fillId="0" borderId="35" xfId="1" applyBorder="1" applyAlignment="1">
      <alignment horizontal="center" vertical="center" shrinkToFit="1"/>
    </xf>
    <xf numFmtId="173" fontId="1" fillId="3" borderId="6" xfId="1" applyNumberFormat="1" applyFill="1" applyBorder="1" applyAlignment="1" applyProtection="1">
      <alignment horizontal="center" vertical="center" shrinkToFit="1"/>
      <protection locked="0"/>
    </xf>
    <xf numFmtId="9" fontId="1" fillId="0" borderId="9" xfId="1" applyNumberFormat="1" applyBorder="1" applyAlignment="1">
      <alignment horizontal="center" vertical="center" wrapText="1"/>
    </xf>
    <xf numFmtId="0" fontId="2" fillId="13" borderId="0" xfId="2" applyFill="1" applyAlignment="1" applyProtection="1">
      <alignment horizontal="centerContinuous" vertical="top" wrapText="1"/>
      <protection hidden="1"/>
    </xf>
    <xf numFmtId="0" fontId="1" fillId="13" borderId="0" xfId="1" applyFill="1" applyAlignment="1" applyProtection="1">
      <alignment horizontal="centerContinuous" vertical="top" wrapText="1"/>
      <protection hidden="1"/>
    </xf>
  </cellXfs>
  <cellStyles count="7">
    <cellStyle name="Currency 2" xfId="3" xr:uid="{2B19E4A2-749D-40FC-9366-F70E1F13125D}"/>
    <cellStyle name="Hyperlink" xfId="5" builtinId="8"/>
    <cellStyle name="Normal" xfId="0" builtinId="0"/>
    <cellStyle name="Normal 2" xfId="1" xr:uid="{60FAA41B-F644-486E-B5BD-958A79A3A1FE}"/>
    <cellStyle name="Normal 3" xfId="2" xr:uid="{B557EDF1-94B9-4642-B5EF-EAE529E13244}"/>
    <cellStyle name="Percent 2" xfId="6" xr:uid="{8BC9C908-86A2-4821-8D23-257445085F18}"/>
    <cellStyle name="Percent 4" xfId="4" xr:uid="{AFF4A645-8641-484D-AD95-5FC70A87A045}"/>
  </cellStyles>
  <dxfs count="138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1995669</xdr:colOff>
      <xdr:row>46</xdr:row>
      <xdr:rowOff>382904</xdr:rowOff>
    </xdr:from>
    <xdr:ext cx="1235467" cy="234592"/>
    <xdr:sp macro="[0]!Show_CustomView_DefaultGreenSavingsPanel" textlink="">
      <xdr:nvSpPr>
        <xdr:cNvPr id="2" name="Bevel 1" descr="test">
          <a:extLst>
            <a:ext uri="{FF2B5EF4-FFF2-40B4-BE49-F238E27FC236}">
              <a16:creationId xmlns:a16="http://schemas.microsoft.com/office/drawing/2014/main" id="{418CE899-92D9-4AA4-9095-E271708318F9}"/>
            </a:ext>
          </a:extLst>
        </xdr:cNvPr>
        <xdr:cNvSpPr/>
      </xdr:nvSpPr>
      <xdr:spPr bwMode="auto">
        <a:xfrm>
          <a:off x="3123429" y="7880984"/>
          <a:ext cx="1235467" cy="234592"/>
        </a:xfrm>
        <a:prstGeom prst="bevel">
          <a:avLst/>
        </a:prstGeom>
        <a:solidFill>
          <a:schemeClr val="bg2"/>
        </a:solidFill>
        <a:ln w="3175" cap="rnd" cmpd="dbl"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a:scene3d>
          <a:camera prst="orthographicFront"/>
          <a:lightRig rig="brightRoom" dir="t"/>
        </a:scene3d>
        <a:sp3d prstMaterial="translucentPowder"/>
      </xdr:spPr>
      <xdr:txBody>
        <a:bodyPr vertOverflow="clip" wrap="square" lIns="18288" tIns="18288" rIns="18288" bIns="18288" rtlCol="0" anchor="ctr" upright="1">
          <a:noAutofit/>
          <a:sp3d prstMaterial="metal"/>
        </a:bodyPr>
        <a:lstStyle/>
        <a:p>
          <a:pPr algn="ctr"/>
          <a:r>
            <a:rPr lang="en-US" sz="1100">
              <a:solidFill>
                <a:schemeClr val="tx1"/>
              </a:solidFill>
              <a:effectLst/>
            </a:rPr>
            <a:t> More information </a:t>
          </a:r>
        </a:p>
      </xdr:txBody>
    </xdr:sp>
    <xdr:clientData fPrintsWithSheet="0"/>
  </xdr:oneCellAnchor>
  <xdr:oneCellAnchor>
    <xdr:from>
      <xdr:col>0</xdr:col>
      <xdr:colOff>38100</xdr:colOff>
      <xdr:row>0</xdr:row>
      <xdr:rowOff>38100</xdr:rowOff>
    </xdr:from>
    <xdr:ext cx="2301240" cy="762000"/>
    <xdr:pic>
      <xdr:nvPicPr>
        <xdr:cNvPr id="3" name="Picture 3">
          <a:extLst>
            <a:ext uri="{FF2B5EF4-FFF2-40B4-BE49-F238E27FC236}">
              <a16:creationId xmlns:a16="http://schemas.microsoft.com/office/drawing/2014/main" id="{E57B55E5-B93A-46A7-9604-223602059F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23012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1995669</xdr:colOff>
      <xdr:row>46</xdr:row>
      <xdr:rowOff>382904</xdr:rowOff>
    </xdr:from>
    <xdr:ext cx="1235467" cy="234592"/>
    <xdr:sp macro="[0]!Show_CustomView_DefaultGreenSavingsPanel" textlink="">
      <xdr:nvSpPr>
        <xdr:cNvPr id="2" name="Bevel 1" descr="test">
          <a:extLst>
            <a:ext uri="{FF2B5EF4-FFF2-40B4-BE49-F238E27FC236}">
              <a16:creationId xmlns:a16="http://schemas.microsoft.com/office/drawing/2014/main" id="{48830AFD-2F56-44A5-AE58-0948F8EA1124}"/>
            </a:ext>
          </a:extLst>
        </xdr:cNvPr>
        <xdr:cNvSpPr/>
      </xdr:nvSpPr>
      <xdr:spPr bwMode="auto">
        <a:xfrm>
          <a:off x="3123429" y="7880984"/>
          <a:ext cx="1235467" cy="234592"/>
        </a:xfrm>
        <a:prstGeom prst="bevel">
          <a:avLst/>
        </a:prstGeom>
        <a:solidFill>
          <a:schemeClr val="bg2"/>
        </a:solidFill>
        <a:ln w="3175" cap="rnd" cmpd="dbl"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a:scene3d>
          <a:camera prst="orthographicFront"/>
          <a:lightRig rig="brightRoom" dir="t"/>
        </a:scene3d>
        <a:sp3d prstMaterial="translucentPowder"/>
      </xdr:spPr>
      <xdr:txBody>
        <a:bodyPr vertOverflow="clip" wrap="square" lIns="18288" tIns="18288" rIns="18288" bIns="18288" rtlCol="0" anchor="ctr" upright="1">
          <a:noAutofit/>
          <a:sp3d prstMaterial="metal"/>
        </a:bodyPr>
        <a:lstStyle/>
        <a:p>
          <a:pPr algn="ctr"/>
          <a:r>
            <a:rPr lang="en-US" sz="1100">
              <a:solidFill>
                <a:schemeClr val="tx1"/>
              </a:solidFill>
              <a:effectLst/>
            </a:rPr>
            <a:t> More information </a:t>
          </a:r>
        </a:p>
      </xdr:txBody>
    </xdr:sp>
    <xdr:clientData fPrintsWithSheet="0"/>
  </xdr:oneCellAnchor>
  <xdr:oneCellAnchor>
    <xdr:from>
      <xdr:col>0</xdr:col>
      <xdr:colOff>38100</xdr:colOff>
      <xdr:row>0</xdr:row>
      <xdr:rowOff>30480</xdr:rowOff>
    </xdr:from>
    <xdr:ext cx="2301240" cy="762000"/>
    <xdr:pic>
      <xdr:nvPicPr>
        <xdr:cNvPr id="3" name="Picture 3">
          <a:extLst>
            <a:ext uri="{FF2B5EF4-FFF2-40B4-BE49-F238E27FC236}">
              <a16:creationId xmlns:a16="http://schemas.microsoft.com/office/drawing/2014/main" id="{3B321665-2BF2-41E9-B35D-864F72B111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0480"/>
          <a:ext cx="23012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uccarelli/Downloads/led-roi-calculator%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850A LED wo Heater"/>
      <sheetName val="L-850A LED w Heater"/>
      <sheetName val="L-850B LED wo Heater"/>
      <sheetName val="L-850B LED w Heater"/>
      <sheetName val="L-850C,D LED wo Heater"/>
      <sheetName val="L-850C,D LED w Heater"/>
      <sheetName val="L-852A,B,C,D,J,K LED wo Heater"/>
      <sheetName val="L-852A,B,C,D,J,K LED w Heater"/>
      <sheetName val="L-852G LED wo Heater"/>
      <sheetName val="L-852G LED w Heater"/>
      <sheetName val="L-852T LED wo Heater"/>
      <sheetName val="L-852T LED w Heater"/>
      <sheetName val="L-804 LED Current"/>
      <sheetName val="L-861T ETES LED wo Heater"/>
      <sheetName val="L-861T ETES LED w Heater"/>
      <sheetName val="L-861 EMIL LED wo Heater"/>
      <sheetName val="L-861 EMIL LED w Heater"/>
      <sheetName val="L-858 Sign LED vs Non-LED"/>
      <sheetName val="L-849-I REIL LED Current"/>
      <sheetName val="L-849 REIL LED Voltage"/>
      <sheetName val="L-806, L-807 LED Current"/>
      <sheetName val="L-806, L-807 LED Voltage"/>
      <sheetName val="L-810 LED"/>
      <sheetName val="IUL In-pavement"/>
      <sheetName val="ADB Green Savings Estima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1">
          <cell r="L11">
            <v>2</v>
          </cell>
          <cell r="N11">
            <v>10</v>
          </cell>
        </row>
        <row r="12">
          <cell r="L12">
            <v>4</v>
          </cell>
          <cell r="N12">
            <v>10</v>
          </cell>
        </row>
        <row r="15">
          <cell r="C15">
            <v>7.18E-4</v>
          </cell>
        </row>
        <row r="18">
          <cell r="C18">
            <v>5.23</v>
          </cell>
        </row>
        <row r="21">
          <cell r="C21">
            <v>8.24</v>
          </cell>
        </row>
        <row r="22">
          <cell r="C22">
            <v>11.75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pa.gov/cleanenergy/energy-resources/calculator.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pa.gov/cleanenergy/energy-resources/calculato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BC9A-BBAD-4ED3-9445-04DFFB9D757E}">
  <sheetPr codeName="Sheet24">
    <tabColor theme="0" tint="-4.9989318521683403E-2"/>
    <pageSetUpPr autoPageBreaks="0" fitToPage="1"/>
  </sheetPr>
  <dimension ref="A1:N69"/>
  <sheetViews>
    <sheetView showGridLines="0" showRowColHeaders="0" zoomScaleNormal="100" workbookViewId="0">
      <selection activeCell="E26" sqref="E26"/>
    </sheetView>
  </sheetViews>
  <sheetFormatPr defaultColWidth="9.109375" defaultRowHeight="13.2" x14ac:dyDescent="0.3"/>
  <cols>
    <col min="1" max="1" width="49" style="1" customWidth="1"/>
    <col min="2" max="2" width="12.109375" style="1" bestFit="1" customWidth="1"/>
    <col min="3" max="3" width="14.33203125" style="1" bestFit="1" customWidth="1"/>
    <col min="4" max="4" width="15" style="1" bestFit="1" customWidth="1"/>
    <col min="5" max="5" width="77.109375" style="1" customWidth="1"/>
    <col min="6" max="6" width="15.44140625" style="1" customWidth="1"/>
    <col min="7" max="14" width="0" style="1" hidden="1" customWidth="1"/>
    <col min="15" max="16384" width="9.109375" style="1"/>
  </cols>
  <sheetData>
    <row r="1" spans="1:14" s="95" customFormat="1" ht="62.4" x14ac:dyDescent="0.3">
      <c r="A1" s="153" t="s">
        <v>97</v>
      </c>
      <c r="B1" s="152" t="s">
        <v>96</v>
      </c>
      <c r="C1" s="151"/>
      <c r="D1" s="151"/>
      <c r="E1" s="151"/>
      <c r="F1" s="150"/>
      <c r="G1" s="149" t="s">
        <v>95</v>
      </c>
      <c r="H1" s="149"/>
      <c r="I1" s="149"/>
      <c r="J1" s="149"/>
      <c r="K1" s="149"/>
      <c r="L1" s="149"/>
      <c r="M1" s="149"/>
      <c r="N1" s="149"/>
    </row>
    <row r="2" spans="1:14" ht="22.8" x14ac:dyDescent="0.3">
      <c r="A2" s="148"/>
      <c r="B2" s="147" t="s">
        <v>94</v>
      </c>
      <c r="C2" s="147"/>
      <c r="D2" s="147"/>
      <c r="E2" s="146"/>
      <c r="F2" s="50"/>
    </row>
    <row r="3" spans="1:14" x14ac:dyDescent="0.3">
      <c r="A3" s="142" t="s">
        <v>93</v>
      </c>
      <c r="B3" s="145" t="s">
        <v>92</v>
      </c>
      <c r="C3" s="144"/>
      <c r="D3" s="143"/>
      <c r="E3" s="142" t="s">
        <v>16</v>
      </c>
      <c r="F3" s="50"/>
    </row>
    <row r="4" spans="1:14" x14ac:dyDescent="0.3">
      <c r="A4" s="85" t="s">
        <v>91</v>
      </c>
      <c r="B4" s="141">
        <v>1</v>
      </c>
      <c r="C4" s="140"/>
      <c r="D4" s="139"/>
      <c r="E4" s="138" t="s">
        <v>90</v>
      </c>
      <c r="F4" s="50"/>
    </row>
    <row r="5" spans="1:14" x14ac:dyDescent="0.3">
      <c r="A5" s="85" t="s">
        <v>89</v>
      </c>
      <c r="B5" s="137">
        <v>0.12</v>
      </c>
      <c r="C5" s="136"/>
      <c r="D5" s="135"/>
      <c r="E5" s="85"/>
      <c r="F5" s="50"/>
    </row>
    <row r="6" spans="1:14" x14ac:dyDescent="0.3">
      <c r="A6" s="85" t="s">
        <v>88</v>
      </c>
      <c r="B6" s="92">
        <f>12*365</f>
        <v>4380</v>
      </c>
      <c r="C6" s="134"/>
      <c r="D6" s="133"/>
      <c r="E6" s="85" t="s">
        <v>87</v>
      </c>
      <c r="F6" s="50"/>
    </row>
    <row r="7" spans="1:14" ht="39.6" x14ac:dyDescent="0.3">
      <c r="A7" s="25" t="s">
        <v>86</v>
      </c>
      <c r="B7" s="132">
        <v>1</v>
      </c>
      <c r="C7" s="131"/>
      <c r="D7" s="130"/>
      <c r="E7" s="25" t="s">
        <v>85</v>
      </c>
      <c r="F7" s="50"/>
    </row>
    <row r="8" spans="1:14" ht="39.6" x14ac:dyDescent="0.3">
      <c r="A8" s="21"/>
      <c r="B8" s="129"/>
      <c r="C8" s="128"/>
      <c r="D8" s="127"/>
      <c r="E8" s="21" t="s">
        <v>84</v>
      </c>
    </row>
    <row r="9" spans="1:14" ht="26.4" hidden="1" x14ac:dyDescent="0.3">
      <c r="A9" s="39"/>
      <c r="B9" s="123"/>
      <c r="C9" s="122"/>
      <c r="D9" s="122"/>
      <c r="E9" s="39" t="s">
        <v>2</v>
      </c>
    </row>
    <row r="10" spans="1:14" ht="39.6" hidden="1" x14ac:dyDescent="0.3">
      <c r="A10" s="39"/>
      <c r="B10" s="123"/>
      <c r="C10" s="122"/>
      <c r="D10" s="122"/>
      <c r="E10" s="39" t="s">
        <v>62</v>
      </c>
    </row>
    <row r="11" spans="1:14" ht="39.6" hidden="1" x14ac:dyDescent="0.3">
      <c r="A11" s="39"/>
      <c r="B11" s="123"/>
      <c r="C11" s="122"/>
      <c r="D11" s="122"/>
      <c r="E11" s="39" t="s">
        <v>62</v>
      </c>
    </row>
    <row r="12" spans="1:14" ht="39.6" hidden="1" x14ac:dyDescent="0.3">
      <c r="A12" s="39"/>
      <c r="B12" s="39"/>
      <c r="C12" s="39"/>
      <c r="D12" s="39"/>
      <c r="E12" s="39" t="s">
        <v>62</v>
      </c>
      <c r="F12" s="50"/>
    </row>
    <row r="13" spans="1:14" ht="39.6" hidden="1" x14ac:dyDescent="0.3">
      <c r="A13" s="39" t="s">
        <v>22</v>
      </c>
      <c r="B13" s="39"/>
      <c r="C13" s="39"/>
      <c r="D13" s="39"/>
      <c r="E13" s="39" t="s">
        <v>62</v>
      </c>
      <c r="F13" s="50"/>
    </row>
    <row r="14" spans="1:14" ht="13.8" thickBot="1" x14ac:dyDescent="0.35">
      <c r="A14" s="83"/>
      <c r="B14" s="83"/>
      <c r="C14" s="83"/>
      <c r="D14" s="83"/>
      <c r="E14" s="83"/>
      <c r="F14" s="50"/>
    </row>
    <row r="15" spans="1:14" ht="26.4" x14ac:dyDescent="0.3">
      <c r="A15" s="96" t="s">
        <v>83</v>
      </c>
      <c r="B15" s="126" t="s">
        <v>19</v>
      </c>
      <c r="C15" s="126" t="s">
        <v>18</v>
      </c>
      <c r="D15" s="126" t="s">
        <v>82</v>
      </c>
      <c r="E15" s="96" t="s">
        <v>16</v>
      </c>
      <c r="F15" s="50"/>
    </row>
    <row r="16" spans="1:14" ht="39.6" x14ac:dyDescent="0.3">
      <c r="A16" s="85" t="s">
        <v>81</v>
      </c>
      <c r="B16" s="94">
        <v>0</v>
      </c>
      <c r="C16" s="94">
        <v>0</v>
      </c>
      <c r="D16" s="86">
        <f>B16-C16</f>
        <v>0</v>
      </c>
      <c r="E16" s="85" t="s">
        <v>80</v>
      </c>
      <c r="F16" s="125" t="s">
        <v>79</v>
      </c>
    </row>
    <row r="17" spans="1:9" x14ac:dyDescent="0.3">
      <c r="A17" s="85" t="s">
        <v>78</v>
      </c>
      <c r="B17" s="94">
        <v>0</v>
      </c>
      <c r="C17" s="94">
        <v>0</v>
      </c>
      <c r="D17" s="124">
        <f>B17-C17</f>
        <v>0</v>
      </c>
      <c r="E17" s="85" t="s">
        <v>77</v>
      </c>
      <c r="F17" s="117"/>
    </row>
    <row r="18" spans="1:9" ht="66" hidden="1" x14ac:dyDescent="0.3">
      <c r="A18" s="39" t="s">
        <v>22</v>
      </c>
      <c r="B18" s="123"/>
      <c r="C18" s="122"/>
      <c r="D18" s="122"/>
      <c r="E18" s="39" t="s">
        <v>76</v>
      </c>
      <c r="F18" s="117"/>
      <c r="G18" s="95"/>
    </row>
    <row r="19" spans="1:9" ht="39.6" x14ac:dyDescent="0.3">
      <c r="A19" s="85" t="s">
        <v>75</v>
      </c>
      <c r="B19" s="94">
        <v>0</v>
      </c>
      <c r="C19" s="94">
        <v>0</v>
      </c>
      <c r="D19" s="86">
        <f>B19-C19</f>
        <v>0</v>
      </c>
      <c r="E19" s="85" t="s">
        <v>74</v>
      </c>
      <c r="F19" s="117"/>
    </row>
    <row r="20" spans="1:9" hidden="1" x14ac:dyDescent="0.3">
      <c r="A20" s="39" t="s">
        <v>22</v>
      </c>
      <c r="B20" s="39"/>
      <c r="C20" s="39"/>
      <c r="D20" s="39"/>
      <c r="E20" s="39"/>
      <c r="F20" s="117"/>
    </row>
    <row r="21" spans="1:9" ht="13.8" thickBot="1" x14ac:dyDescent="0.35">
      <c r="A21" s="121" t="s">
        <v>73</v>
      </c>
      <c r="B21" s="120"/>
      <c r="C21" s="119"/>
      <c r="D21" s="118">
        <f>ROUND(D16+($B$4*(D17+D19)),2)</f>
        <v>0</v>
      </c>
      <c r="E21" s="25" t="s">
        <v>72</v>
      </c>
      <c r="F21" s="117"/>
    </row>
    <row r="22" spans="1:9" s="95" customFormat="1" x14ac:dyDescent="0.3">
      <c r="A22" s="96" t="s">
        <v>71</v>
      </c>
      <c r="B22" s="98" t="s">
        <v>19</v>
      </c>
      <c r="C22" s="98" t="s">
        <v>18</v>
      </c>
      <c r="D22" s="97" t="s">
        <v>54</v>
      </c>
      <c r="E22" s="96" t="s">
        <v>16</v>
      </c>
      <c r="G22" s="1"/>
      <c r="H22" s="1"/>
    </row>
    <row r="23" spans="1:9" x14ac:dyDescent="0.3">
      <c r="A23" s="85" t="s">
        <v>70</v>
      </c>
      <c r="B23" s="116">
        <v>0</v>
      </c>
      <c r="C23" s="116">
        <v>0</v>
      </c>
      <c r="D23" s="90"/>
      <c r="E23" s="21"/>
      <c r="F23" s="115" t="s">
        <v>69</v>
      </c>
      <c r="I23" s="95"/>
    </row>
    <row r="24" spans="1:9" ht="26.4" x14ac:dyDescent="0.3">
      <c r="A24" s="85" t="s">
        <v>68</v>
      </c>
      <c r="B24" s="114">
        <v>0.85</v>
      </c>
      <c r="C24" s="114">
        <v>0.85</v>
      </c>
      <c r="D24" s="90"/>
      <c r="E24" s="85" t="s">
        <v>67</v>
      </c>
      <c r="F24" s="100"/>
    </row>
    <row r="25" spans="1:9" ht="39.6" x14ac:dyDescent="0.3">
      <c r="A25" s="25" t="s">
        <v>66</v>
      </c>
      <c r="B25" s="109">
        <v>51</v>
      </c>
      <c r="C25" s="109">
        <v>0</v>
      </c>
      <c r="D25" s="108"/>
      <c r="E25" s="113" t="s">
        <v>65</v>
      </c>
      <c r="F25" s="100"/>
    </row>
    <row r="26" spans="1:9" x14ac:dyDescent="0.3">
      <c r="A26" s="105"/>
      <c r="B26" s="107"/>
      <c r="C26" s="112"/>
      <c r="D26" s="106"/>
      <c r="E26" s="111" t="s">
        <v>64</v>
      </c>
      <c r="F26" s="100"/>
    </row>
    <row r="27" spans="1:9" ht="39.6" x14ac:dyDescent="0.3">
      <c r="A27" s="21"/>
      <c r="B27" s="104"/>
      <c r="C27" s="104"/>
      <c r="D27" s="103"/>
      <c r="E27" s="110" t="s">
        <v>63</v>
      </c>
      <c r="F27" s="100"/>
    </row>
    <row r="28" spans="1:9" ht="39.6" hidden="1" x14ac:dyDescent="0.3">
      <c r="A28" s="39" t="s">
        <v>22</v>
      </c>
      <c r="B28" s="39"/>
      <c r="C28" s="39"/>
      <c r="D28" s="39"/>
      <c r="E28" s="39" t="s">
        <v>62</v>
      </c>
      <c r="F28" s="100"/>
    </row>
    <row r="29" spans="1:9" ht="39.6" x14ac:dyDescent="0.3">
      <c r="A29" s="25" t="s">
        <v>61</v>
      </c>
      <c r="B29" s="109">
        <v>24</v>
      </c>
      <c r="C29" s="109">
        <v>2995</v>
      </c>
      <c r="D29" s="108"/>
      <c r="E29" s="25" t="s">
        <v>60</v>
      </c>
      <c r="F29" s="100"/>
    </row>
    <row r="30" spans="1:9" ht="39.6" x14ac:dyDescent="0.3">
      <c r="A30" s="105"/>
      <c r="B30" s="107"/>
      <c r="C30" s="107"/>
      <c r="D30" s="106"/>
      <c r="E30" s="105" t="s">
        <v>59</v>
      </c>
      <c r="F30" s="100"/>
    </row>
    <row r="31" spans="1:9" ht="39.6" x14ac:dyDescent="0.3">
      <c r="A31" s="21"/>
      <c r="B31" s="104"/>
      <c r="C31" s="104"/>
      <c r="D31" s="103"/>
      <c r="E31" s="21" t="s">
        <v>58</v>
      </c>
      <c r="F31" s="100"/>
    </row>
    <row r="32" spans="1:9" ht="26.4" hidden="1" x14ac:dyDescent="0.3">
      <c r="A32" s="39" t="s">
        <v>22</v>
      </c>
      <c r="B32" s="39"/>
      <c r="C32" s="39"/>
      <c r="D32" s="39"/>
      <c r="E32" s="39" t="s">
        <v>2</v>
      </c>
      <c r="F32" s="100"/>
    </row>
    <row r="33" spans="1:8" ht="27" thickBot="1" x14ac:dyDescent="0.35">
      <c r="A33" s="25" t="s">
        <v>57</v>
      </c>
      <c r="B33" s="102">
        <f>ROUND((((B23-(B24*B23))+($B$4*(B25+B29)))*$B$6)*($B$5/1000),2)</f>
        <v>39.42</v>
      </c>
      <c r="C33" s="102">
        <f>ROUND((((C23-(C24*C23))+($B$4*(C25+C29)))*$B$6)*($B$5/1000),2)</f>
        <v>1574.17</v>
      </c>
      <c r="D33" s="102">
        <f>C33-B33</f>
        <v>1534.75</v>
      </c>
      <c r="E33" s="101" t="s">
        <v>56</v>
      </c>
      <c r="F33" s="100"/>
    </row>
    <row r="34" spans="1:8" s="95" customFormat="1" x14ac:dyDescent="0.3">
      <c r="A34" s="99" t="s">
        <v>55</v>
      </c>
      <c r="B34" s="98" t="s">
        <v>19</v>
      </c>
      <c r="C34" s="98" t="s">
        <v>18</v>
      </c>
      <c r="D34" s="97" t="s">
        <v>54</v>
      </c>
      <c r="E34" s="96" t="s">
        <v>16</v>
      </c>
      <c r="G34" s="1"/>
      <c r="H34" s="1"/>
    </row>
    <row r="35" spans="1:8" x14ac:dyDescent="0.3">
      <c r="A35" s="85" t="s">
        <v>53</v>
      </c>
      <c r="B35" s="86">
        <v>0</v>
      </c>
      <c r="C35" s="94">
        <v>0</v>
      </c>
      <c r="D35" s="90"/>
      <c r="E35" s="21"/>
      <c r="F35" s="84" t="s">
        <v>52</v>
      </c>
    </row>
    <row r="36" spans="1:8" ht="26.4" x14ac:dyDescent="0.3">
      <c r="A36" s="85" t="s">
        <v>51</v>
      </c>
      <c r="B36" s="86">
        <v>0</v>
      </c>
      <c r="C36" s="93">
        <v>35</v>
      </c>
      <c r="D36" s="90"/>
      <c r="E36" s="85" t="s">
        <v>50</v>
      </c>
      <c r="F36" s="84"/>
    </row>
    <row r="37" spans="1:8" ht="39.6" x14ac:dyDescent="0.3">
      <c r="A37" s="85" t="s">
        <v>49</v>
      </c>
      <c r="B37" s="92">
        <v>0</v>
      </c>
      <c r="C37" s="91">
        <v>6</v>
      </c>
      <c r="D37" s="90"/>
      <c r="E37" s="85" t="s">
        <v>48</v>
      </c>
      <c r="F37" s="84"/>
    </row>
    <row r="38" spans="1:8" hidden="1" x14ac:dyDescent="0.3">
      <c r="A38" s="39" t="s">
        <v>22</v>
      </c>
      <c r="B38" s="39"/>
      <c r="C38" s="39"/>
      <c r="D38" s="39"/>
      <c r="E38" s="39"/>
      <c r="F38" s="87"/>
    </row>
    <row r="39" spans="1:8" ht="26.4" hidden="1" x14ac:dyDescent="0.3">
      <c r="A39" s="89">
        <v>0</v>
      </c>
      <c r="B39" s="17">
        <f>IF(AND(ISNUMBER($A39),ROUND($A39,3)&gt;=0),ROUND(ROUND($A39,3)*B17,2),0)</f>
        <v>0</v>
      </c>
      <c r="C39" s="17">
        <f>IF(AND(ISNUMBER($A39),ROUND($A39,3)&gt;=0),ROUND(ROUND($A39,3)*C17,2),0)</f>
        <v>0</v>
      </c>
      <c r="D39" s="17">
        <f>B39-C39</f>
        <v>0</v>
      </c>
      <c r="E39" s="88" t="s">
        <v>8</v>
      </c>
      <c r="F39" s="87"/>
    </row>
    <row r="40" spans="1:8" x14ac:dyDescent="0.3">
      <c r="A40" s="85" t="s">
        <v>47</v>
      </c>
      <c r="B40" s="86">
        <f>ROUND(((B35+B36)*B37+B39)*$B$4,2)</f>
        <v>0</v>
      </c>
      <c r="C40" s="86">
        <f>ROUND(((C35+C36)*C37+C39)*$B$4,2)</f>
        <v>210</v>
      </c>
      <c r="D40" s="86">
        <f>C40-B40</f>
        <v>210</v>
      </c>
      <c r="E40" s="85" t="s">
        <v>46</v>
      </c>
      <c r="F40" s="84"/>
    </row>
    <row r="41" spans="1:8" ht="13.8" thickBot="1" x14ac:dyDescent="0.35">
      <c r="A41" s="83"/>
      <c r="B41" s="83"/>
      <c r="C41" s="83"/>
      <c r="D41" s="83"/>
      <c r="E41" s="83"/>
      <c r="F41" s="50"/>
    </row>
    <row r="42" spans="1:8" ht="13.8" thickTop="1" x14ac:dyDescent="0.3">
      <c r="A42" s="82"/>
      <c r="B42" s="81"/>
      <c r="C42" s="80"/>
      <c r="D42" s="79" t="s">
        <v>45</v>
      </c>
      <c r="E42" s="78"/>
      <c r="F42" s="50"/>
    </row>
    <row r="43" spans="1:8" x14ac:dyDescent="0.3">
      <c r="A43" s="74" t="s">
        <v>44</v>
      </c>
      <c r="B43" s="77">
        <f>IF(AND(C33=0,C40=0),"n/a",D33+D40)</f>
        <v>1744.75</v>
      </c>
      <c r="C43" s="50"/>
      <c r="D43" s="76">
        <f>ROUND((((1*(B23-(B24*B23)))+ ($B$4*(B25+B29))*$B$6))/1000,1)</f>
        <v>328.5</v>
      </c>
      <c r="E43" s="54" t="s">
        <v>43</v>
      </c>
      <c r="F43" s="50"/>
    </row>
    <row r="44" spans="1:8" x14ac:dyDescent="0.3">
      <c r="A44" s="74" t="s">
        <v>42</v>
      </c>
      <c r="B44" s="73">
        <f>D21</f>
        <v>0</v>
      </c>
      <c r="C44" s="50"/>
      <c r="D44" s="75">
        <f>ROUND((((1*(C23-(C24*C23)))+ ($B$4*(C25+C29))*$B$6))/1000,1)</f>
        <v>13118.1</v>
      </c>
      <c r="E44" s="54" t="s">
        <v>41</v>
      </c>
      <c r="F44" s="50"/>
    </row>
    <row r="45" spans="1:8" x14ac:dyDescent="0.3">
      <c r="A45" s="74" t="s">
        <v>40</v>
      </c>
      <c r="B45" s="73">
        <f>ROUND($B$7*B44,2)</f>
        <v>0</v>
      </c>
      <c r="C45" s="50"/>
      <c r="D45" s="72">
        <f>IF(D44&lt;D43,"n/a",D44-D43)</f>
        <v>12789.6</v>
      </c>
      <c r="E45" s="71" t="s">
        <v>39</v>
      </c>
      <c r="F45" s="50"/>
    </row>
    <row r="46" spans="1:8" x14ac:dyDescent="0.3">
      <c r="A46" s="70" t="s">
        <v>38</v>
      </c>
      <c r="B46" s="69">
        <f>IF((IFERROR((B45/(D33+D40)),-1)&lt;0),0,(B45/(D33+D40)))</f>
        <v>0</v>
      </c>
      <c r="C46" s="68" t="s">
        <v>37</v>
      </c>
      <c r="D46" s="60"/>
      <c r="E46" s="64"/>
      <c r="F46" s="50"/>
    </row>
    <row r="47" spans="1:8" ht="52.8" x14ac:dyDescent="0.3">
      <c r="A47" s="67" t="s">
        <v>36</v>
      </c>
      <c r="B47" s="66"/>
      <c r="C47" s="65"/>
      <c r="D47" s="60"/>
      <c r="E47" s="64" t="s">
        <v>35</v>
      </c>
      <c r="F47" s="50"/>
    </row>
    <row r="48" spans="1:8" ht="27" thickBot="1" x14ac:dyDescent="0.35">
      <c r="A48" s="63" t="s">
        <v>34</v>
      </c>
      <c r="B48" s="62">
        <f>IFERROR(-(B43),"n/a")</f>
        <v>-1744.75</v>
      </c>
      <c r="C48" s="61"/>
      <c r="D48" s="60"/>
      <c r="E48" s="59" t="s">
        <v>33</v>
      </c>
      <c r="F48" s="50"/>
    </row>
    <row r="49" spans="1:6" ht="27" thickTop="1" x14ac:dyDescent="0.4">
      <c r="A49" s="58" t="s">
        <v>32</v>
      </c>
      <c r="B49" s="57" t="s">
        <v>31</v>
      </c>
      <c r="C49" s="56"/>
      <c r="D49" s="52">
        <f>IF(ISNUMBER(($D$45)),ROUND($D$45*'[1]ADB Green Savings Estimator'!$C$15,MIN('[1]ADB Green Savings Estimator'!$L$12,'[1]ADB Green Savings Estimator'!$L$11-1-INT(IF($D$45*'[1]ADB Green Savings Estimator'!$C$15&lt;=0,0,LOG($D$45*'[1]ADB Green Savings Estimator'!$C$15)))+IF($D$45*'[1]ADB Green Savings Estimator'!$C$15&gt;='[1]ADB Green Savings Estimator'!$N$11,1)-IF($D$45*'[1]ADB Green Savings Estimator'!$C$15&gt;='[1]ADB Green Savings Estimator'!$N$12,1))),"       ---   ")</f>
        <v>9.1999999999999993</v>
      </c>
      <c r="E49" s="55" t="s">
        <v>30</v>
      </c>
      <c r="F49" s="50"/>
    </row>
    <row r="50" spans="1:6" x14ac:dyDescent="0.3">
      <c r="A50" s="49" t="s">
        <v>29</v>
      </c>
      <c r="B50" s="53">
        <f>IFERROR(ROUND(C50/C$54,3),"---")</f>
        <v>0.88</v>
      </c>
      <c r="C50" s="47">
        <f>D33</f>
        <v>1534.75</v>
      </c>
      <c r="D50" s="52">
        <f>IF(ISNUMBER(($D$45)),ROUND($D$49/'[1]ADB Green Savings Estimator'!$C$18,MIN('[1]ADB Green Savings Estimator'!$L$12,'[1]ADB Green Savings Estimator'!$L$11-1-INT(IF($D$49/'[1]ADB Green Savings Estimator'!$C$18&lt;=0,0,LOG($D$49/'[1]ADB Green Savings Estimator'!$C$18)))+IF($D$49/'[1]ADB Green Savings Estimator'!$C$18&gt;='[1]ADB Green Savings Estimator'!$N$11,1)-IF($D$49/'[1]ADB Green Savings Estimator'!$C$18&gt;='[1]ADB Green Savings Estimator'!$N$12,1))),"       ---   ")</f>
        <v>1.8</v>
      </c>
      <c r="E50" s="54" t="s">
        <v>28</v>
      </c>
      <c r="F50" s="50"/>
    </row>
    <row r="51" spans="1:6" x14ac:dyDescent="0.3">
      <c r="A51" s="49" t="s">
        <v>27</v>
      </c>
      <c r="B51" s="53">
        <f>IFERROR(ROUND(C51/C$54,3),"---")</f>
        <v>0</v>
      </c>
      <c r="C51" s="47">
        <f>B$4*C35*C$37</f>
        <v>0</v>
      </c>
      <c r="D51" s="52">
        <f>IF(ISNUMBER(($D$45)),ROUND($D$49/'[1]ADB Green Savings Estimator'!$C$21,MIN('[1]ADB Green Savings Estimator'!$L$12,'[1]ADB Green Savings Estimator'!$L$11-1-INT(IF($D$49/'[1]ADB Green Savings Estimator'!$C$21&lt;=0,0,LOG($D$49/'[1]ADB Green Savings Estimator'!$C$21)))+IF($D$49/'[1]ADB Green Savings Estimator'!$C$21&gt;='[1]ADB Green Savings Estimator'!$N$11,1)-IF($D$49/'[1]ADB Green Savings Estimator'!$C$21&gt;='[1]ADB Green Savings Estimator'!$N$12,1))),"       ---   ")</f>
        <v>1.1000000000000001</v>
      </c>
      <c r="E51" s="51" t="s">
        <v>26</v>
      </c>
      <c r="F51" s="50"/>
    </row>
    <row r="52" spans="1:6" x14ac:dyDescent="0.3">
      <c r="A52" s="49" t="s">
        <v>25</v>
      </c>
      <c r="B52" s="53">
        <f>IFERROR(ROUND(C52/C$54,3),"---")</f>
        <v>0.12</v>
      </c>
      <c r="C52" s="47">
        <f>B$4*C36*C$37</f>
        <v>210</v>
      </c>
      <c r="D52" s="52">
        <f>IF(ISNUMBER(($D$45)),ROUND($D$49/'[1]ADB Green Savings Estimator'!$C$22,MIN('[1]ADB Green Savings Estimator'!$L$12,'[1]ADB Green Savings Estimator'!$L$11-1-INT(IF($D$49/'[1]ADB Green Savings Estimator'!$C$22&lt;=0,0,LOG($D$49/'[1]ADB Green Savings Estimator'!$C$22)))+IF($D$49/'[1]ADB Green Savings Estimator'!$C$22&gt;='[1]ADB Green Savings Estimator'!$N$11,1)-IF($D$49/'[1]ADB Green Savings Estimator'!$C$22&gt;='[1]ADB Green Savings Estimator'!$N$12,1))),"       ---   ")</f>
        <v>0.78</v>
      </c>
      <c r="E52" s="51" t="s">
        <v>24</v>
      </c>
      <c r="F52" s="50"/>
    </row>
    <row r="53" spans="1:6" x14ac:dyDescent="0.3">
      <c r="A53" s="49" t="s">
        <v>23</v>
      </c>
      <c r="B53" s="48" t="str">
        <f>IF(C53&lt;=0,"n/a",IFERROR(ROUND(C53/C$54,3),"---"))</f>
        <v>n/a</v>
      </c>
      <c r="C53" s="47">
        <f>IF(B45&gt;0,0,-B45)</f>
        <v>0</v>
      </c>
      <c r="D53" s="46"/>
      <c r="E53" s="45"/>
    </row>
    <row r="54" spans="1:6" ht="13.8" thickBot="1" x14ac:dyDescent="0.35">
      <c r="A54" s="44"/>
      <c r="B54" s="43">
        <f>IF(IFERROR(SUM(B50:B53),0)=0,"---",SUM(B50:B53))</f>
        <v>1</v>
      </c>
      <c r="C54" s="42">
        <f>IFERROR(SUM(C50:C53),0)</f>
        <v>1744.75</v>
      </c>
      <c r="D54" s="41"/>
      <c r="E54" s="40"/>
    </row>
    <row r="55" spans="1:6" ht="14.4" hidden="1" thickTop="1" thickBot="1" x14ac:dyDescent="0.35">
      <c r="A55" s="39" t="s">
        <v>22</v>
      </c>
      <c r="B55" s="39"/>
      <c r="C55" s="39"/>
      <c r="D55" s="39"/>
      <c r="E55" s="39"/>
    </row>
    <row r="56" spans="1:6" ht="16.8" thickTop="1" thickBot="1" x14ac:dyDescent="0.35">
      <c r="A56" s="38" t="s">
        <v>21</v>
      </c>
      <c r="B56" s="37"/>
      <c r="C56" s="37"/>
      <c r="D56" s="36"/>
      <c r="E56" s="35"/>
    </row>
    <row r="57" spans="1:6" ht="13.8" thickBot="1" x14ac:dyDescent="0.35">
      <c r="A57" s="34" t="s">
        <v>20</v>
      </c>
      <c r="B57" s="33">
        <v>15</v>
      </c>
      <c r="C57" s="32"/>
      <c r="D57" s="31"/>
      <c r="E57" s="30"/>
    </row>
    <row r="58" spans="1:6" x14ac:dyDescent="0.3">
      <c r="A58" s="29"/>
      <c r="B58" s="28" t="s">
        <v>19</v>
      </c>
      <c r="C58" s="28" t="s">
        <v>18</v>
      </c>
      <c r="D58" s="27" t="s">
        <v>17</v>
      </c>
      <c r="E58" s="26" t="s">
        <v>16</v>
      </c>
    </row>
    <row r="59" spans="1:6" x14ac:dyDescent="0.3">
      <c r="A59" s="14" t="s">
        <v>15</v>
      </c>
      <c r="B59" s="10">
        <f>1*B16+$B4*(B17+B19)</f>
        <v>0</v>
      </c>
      <c r="C59" s="10">
        <f>1*C16+$B4*(C17+C19)</f>
        <v>0</v>
      </c>
      <c r="D59" s="10">
        <f>B59-C59</f>
        <v>0</v>
      </c>
      <c r="E59" s="9" t="s">
        <v>14</v>
      </c>
    </row>
    <row r="60" spans="1:6" ht="26.4" x14ac:dyDescent="0.3">
      <c r="A60" s="25" t="s">
        <v>13</v>
      </c>
      <c r="B60" s="24">
        <v>0</v>
      </c>
      <c r="C60" s="24">
        <v>0</v>
      </c>
      <c r="D60" s="23">
        <f>B60-C60</f>
        <v>0</v>
      </c>
      <c r="E60" s="22" t="s">
        <v>12</v>
      </c>
    </row>
    <row r="61" spans="1:6" ht="26.4" x14ac:dyDescent="0.3">
      <c r="A61" s="21"/>
      <c r="B61" s="20"/>
      <c r="C61" s="20"/>
      <c r="D61" s="20"/>
      <c r="E61" s="19" t="s">
        <v>11</v>
      </c>
    </row>
    <row r="62" spans="1:6" ht="26.4" x14ac:dyDescent="0.3">
      <c r="A62" s="14" t="s">
        <v>10</v>
      </c>
      <c r="B62" s="10">
        <f>$B57*(B33)</f>
        <v>591.30000000000007</v>
      </c>
      <c r="C62" s="10">
        <f>$B57*(C33)</f>
        <v>23612.550000000003</v>
      </c>
      <c r="D62" s="10">
        <f>B62-C62</f>
        <v>-23021.250000000004</v>
      </c>
      <c r="E62" s="9" t="s">
        <v>9</v>
      </c>
    </row>
    <row r="63" spans="1:6" ht="26.4" hidden="1" x14ac:dyDescent="0.3">
      <c r="A63" s="18">
        <f>IFERROR(IF(AND(ISNUMBER(A39),ROUND(A39,3)&gt;=0),ROUND(A39,3),"trigger-text-format-error"),"error")</f>
        <v>0</v>
      </c>
      <c r="B63" s="17">
        <f>IF(AND(ISNUMBER($A63),ROUND($A63,3)&gt;=0),$B$57*$B$4*B39,0)</f>
        <v>0</v>
      </c>
      <c r="C63" s="17">
        <f>IF(AND(ISNUMBER($A63),ROUND($A63,3)&gt;=0),$B$57*$B$4*C39,0)</f>
        <v>0</v>
      </c>
      <c r="D63" s="16">
        <f>B63-C63</f>
        <v>0</v>
      </c>
      <c r="E63" s="15" t="s">
        <v>8</v>
      </c>
    </row>
    <row r="64" spans="1:6" ht="26.4" x14ac:dyDescent="0.3">
      <c r="A64" s="14" t="s">
        <v>7</v>
      </c>
      <c r="B64" s="10">
        <f>$B57*(B40)-B63</f>
        <v>0</v>
      </c>
      <c r="C64" s="10">
        <f>$B57*(C40)-C63</f>
        <v>3150</v>
      </c>
      <c r="D64" s="10">
        <f>B64-C64</f>
        <v>-3150</v>
      </c>
      <c r="E64" s="9" t="s">
        <v>6</v>
      </c>
    </row>
    <row r="65" spans="1:5" ht="26.4" x14ac:dyDescent="0.3">
      <c r="A65" s="14" t="s">
        <v>5</v>
      </c>
      <c r="B65" s="13">
        <v>0</v>
      </c>
      <c r="C65" s="13">
        <v>0</v>
      </c>
      <c r="D65" s="10">
        <f>B65-C65</f>
        <v>0</v>
      </c>
      <c r="E65" s="9" t="s">
        <v>4</v>
      </c>
    </row>
    <row r="66" spans="1:5" ht="26.4" x14ac:dyDescent="0.3">
      <c r="A66" s="12" t="s">
        <v>3</v>
      </c>
      <c r="B66" s="11">
        <f>SUM(B59:B65)</f>
        <v>591.30000000000007</v>
      </c>
      <c r="C66" s="11">
        <f>SUM(C59:C65)</f>
        <v>26762.550000000003</v>
      </c>
      <c r="D66" s="10">
        <f>SUM(D59:D65)</f>
        <v>-26171.250000000004</v>
      </c>
      <c r="E66" s="9" t="s">
        <v>2</v>
      </c>
    </row>
    <row r="67" spans="1:5" ht="13.8" thickBot="1" x14ac:dyDescent="0.35">
      <c r="A67" s="8" t="str">
        <f>" After " &amp; $B$57 &amp; " years, the total estimated reduction of emissions is " &amp;$D$49*$B$57 &amp; " metric tons of CO2, or about one year's worth of emissions from " &amp; ROUND($D$50*$B$57,1) &amp; " vehicles or " &amp; ROUND($D$52*$B$57,1) &amp; " to " &amp; ROUND($D$51*$B$57,1) &amp; " homes."</f>
        <v xml:space="preserve"> After 15 years, the total estimated reduction of emissions is 138 metric tons of CO2, or about one year's worth of emissions from 27 vehicles or 11.7 to 16.5 homes.</v>
      </c>
      <c r="B67" s="7"/>
      <c r="C67" s="7"/>
      <c r="D67" s="7"/>
      <c r="E67" s="6"/>
    </row>
    <row r="68" spans="1:5" x14ac:dyDescent="0.3">
      <c r="A68" s="5" t="s">
        <v>1</v>
      </c>
      <c r="B68" s="4"/>
      <c r="C68" s="4"/>
      <c r="D68" s="4"/>
      <c r="E68" s="4"/>
    </row>
    <row r="69" spans="1:5" s="2" customFormat="1" x14ac:dyDescent="0.3">
      <c r="A69" s="3" t="s">
        <v>0</v>
      </c>
      <c r="B69" s="3"/>
      <c r="C69" s="3"/>
      <c r="D69" s="3"/>
      <c r="E69" s="3"/>
    </row>
  </sheetData>
  <sheetProtection password="CC2E" sheet="1"/>
  <mergeCells count="5">
    <mergeCell ref="F16:F21"/>
    <mergeCell ref="F23:F33"/>
    <mergeCell ref="F35:F40"/>
    <mergeCell ref="B57:C57"/>
    <mergeCell ref="A1:A2"/>
  </mergeCells>
  <conditionalFormatting sqref="E36:E41 E43:E67 E23:E34 E4:E21">
    <cfRule type="expression" dxfId="1385" priority="153" stopIfTrue="1">
      <formula>LEN(E4)&gt;=256</formula>
    </cfRule>
  </conditionalFormatting>
  <conditionalFormatting sqref="E36">
    <cfRule type="expression" dxfId="1384" priority="152" stopIfTrue="1">
      <formula>LEN(E36)&gt;=256</formula>
    </cfRule>
  </conditionalFormatting>
  <conditionalFormatting sqref="E56">
    <cfRule type="expression" dxfId="1383" priority="151" stopIfTrue="1">
      <formula>LEN(E56)&gt;=256</formula>
    </cfRule>
  </conditionalFormatting>
  <conditionalFormatting sqref="E35">
    <cfRule type="expression" dxfId="1382" priority="150" stopIfTrue="1">
      <formula>LEN(E35)&gt;=256</formula>
    </cfRule>
  </conditionalFormatting>
  <conditionalFormatting sqref="E28">
    <cfRule type="expression" dxfId="1381" priority="149" stopIfTrue="1">
      <formula>LEN(E28)&gt;=256</formula>
    </cfRule>
  </conditionalFormatting>
  <conditionalFormatting sqref="E9">
    <cfRule type="expression" dxfId="1380" priority="148" stopIfTrue="1">
      <formula>LEN(E9)&gt;=256</formula>
    </cfRule>
  </conditionalFormatting>
  <conditionalFormatting sqref="E20">
    <cfRule type="expression" dxfId="1379" priority="147" stopIfTrue="1">
      <formula>LEN(E20)&gt;=256</formula>
    </cfRule>
  </conditionalFormatting>
  <conditionalFormatting sqref="E20">
    <cfRule type="expression" dxfId="1378" priority="146" stopIfTrue="1">
      <formula>LEN(E20)&gt;=256</formula>
    </cfRule>
  </conditionalFormatting>
  <conditionalFormatting sqref="E20">
    <cfRule type="expression" dxfId="1377" priority="145" stopIfTrue="1">
      <formula>LEN(E20)&gt;=256</formula>
    </cfRule>
  </conditionalFormatting>
  <conditionalFormatting sqref="E20">
    <cfRule type="expression" dxfId="1376" priority="144" stopIfTrue="1">
      <formula>LEN(E20)&gt;=256</formula>
    </cfRule>
  </conditionalFormatting>
  <conditionalFormatting sqref="E20">
    <cfRule type="expression" dxfId="1375" priority="143" stopIfTrue="1">
      <formula>LEN(E20)&gt;=256</formula>
    </cfRule>
  </conditionalFormatting>
  <conditionalFormatting sqref="E20">
    <cfRule type="expression" dxfId="1374" priority="142" stopIfTrue="1">
      <formula>LEN(E20)&gt;=256</formula>
    </cfRule>
  </conditionalFormatting>
  <conditionalFormatting sqref="E20">
    <cfRule type="expression" dxfId="1373" priority="141" stopIfTrue="1">
      <formula>LEN(E20)&gt;=256</formula>
    </cfRule>
  </conditionalFormatting>
  <conditionalFormatting sqref="E20">
    <cfRule type="expression" dxfId="1372" priority="140" stopIfTrue="1">
      <formula>LEN(E20)&gt;=256</formula>
    </cfRule>
  </conditionalFormatting>
  <conditionalFormatting sqref="E20">
    <cfRule type="expression" dxfId="1371" priority="139" stopIfTrue="1">
      <formula>LEN(E20)&gt;=256</formula>
    </cfRule>
  </conditionalFormatting>
  <conditionalFormatting sqref="E20">
    <cfRule type="expression" dxfId="1370" priority="138" stopIfTrue="1">
      <formula>LEN(E20)&gt;=256</formula>
    </cfRule>
  </conditionalFormatting>
  <conditionalFormatting sqref="E32">
    <cfRule type="expression" dxfId="1369" priority="137" stopIfTrue="1">
      <formula>LEN(E32)&gt;=256</formula>
    </cfRule>
  </conditionalFormatting>
  <conditionalFormatting sqref="E32">
    <cfRule type="expression" dxfId="1368" priority="136" stopIfTrue="1">
      <formula>LEN(E32)&gt;=256</formula>
    </cfRule>
  </conditionalFormatting>
  <conditionalFormatting sqref="E32">
    <cfRule type="expression" dxfId="1367" priority="135" stopIfTrue="1">
      <formula>LEN(E32)&gt;=256</formula>
    </cfRule>
  </conditionalFormatting>
  <conditionalFormatting sqref="E32">
    <cfRule type="expression" dxfId="1366" priority="134" stopIfTrue="1">
      <formula>LEN(E32)&gt;=256</formula>
    </cfRule>
  </conditionalFormatting>
  <conditionalFormatting sqref="E32">
    <cfRule type="expression" dxfId="1365" priority="133" stopIfTrue="1">
      <formula>LEN(E32)&gt;=256</formula>
    </cfRule>
  </conditionalFormatting>
  <conditionalFormatting sqref="E32">
    <cfRule type="expression" dxfId="1364" priority="132" stopIfTrue="1">
      <formula>LEN(E32)&gt;=256</formula>
    </cfRule>
  </conditionalFormatting>
  <conditionalFormatting sqref="E32">
    <cfRule type="expression" dxfId="1363" priority="131" stopIfTrue="1">
      <formula>LEN(E32)&gt;=256</formula>
    </cfRule>
  </conditionalFormatting>
  <conditionalFormatting sqref="E32">
    <cfRule type="expression" dxfId="1362" priority="130" stopIfTrue="1">
      <formula>LEN(E32)&gt;=256</formula>
    </cfRule>
  </conditionalFormatting>
  <conditionalFormatting sqref="E32">
    <cfRule type="expression" dxfId="1361" priority="129" stopIfTrue="1">
      <formula>LEN(E32)&gt;=256</formula>
    </cfRule>
  </conditionalFormatting>
  <conditionalFormatting sqref="E32">
    <cfRule type="expression" dxfId="1360" priority="128" stopIfTrue="1">
      <formula>LEN(E32)&gt;=256</formula>
    </cfRule>
  </conditionalFormatting>
  <conditionalFormatting sqref="E32">
    <cfRule type="expression" dxfId="1359" priority="127" stopIfTrue="1">
      <formula>LEN(E32)&gt;=256</formula>
    </cfRule>
  </conditionalFormatting>
  <conditionalFormatting sqref="E32">
    <cfRule type="expression" dxfId="1358" priority="126" stopIfTrue="1">
      <formula>LEN(E32)&gt;=256</formula>
    </cfRule>
  </conditionalFormatting>
  <conditionalFormatting sqref="E32">
    <cfRule type="expression" dxfId="1357" priority="125" stopIfTrue="1">
      <formula>LEN(E32)&gt;=256</formula>
    </cfRule>
  </conditionalFormatting>
  <conditionalFormatting sqref="E38">
    <cfRule type="expression" dxfId="1356" priority="124" stopIfTrue="1">
      <formula>LEN(E38)&gt;=256</formula>
    </cfRule>
  </conditionalFormatting>
  <conditionalFormatting sqref="E38">
    <cfRule type="expression" dxfId="1355" priority="123" stopIfTrue="1">
      <formula>LEN(E38)&gt;=256</formula>
    </cfRule>
  </conditionalFormatting>
  <conditionalFormatting sqref="E38">
    <cfRule type="expression" dxfId="1354" priority="122" stopIfTrue="1">
      <formula>LEN(E38)&gt;=256</formula>
    </cfRule>
  </conditionalFormatting>
  <conditionalFormatting sqref="E38">
    <cfRule type="expression" dxfId="1353" priority="121" stopIfTrue="1">
      <formula>LEN(E38)&gt;=256</formula>
    </cfRule>
  </conditionalFormatting>
  <conditionalFormatting sqref="E38">
    <cfRule type="expression" dxfId="1352" priority="120" stopIfTrue="1">
      <formula>LEN(E38)&gt;=256</formula>
    </cfRule>
  </conditionalFormatting>
  <conditionalFormatting sqref="E38">
    <cfRule type="expression" dxfId="1351" priority="119" stopIfTrue="1">
      <formula>LEN(E38)&gt;=256</formula>
    </cfRule>
  </conditionalFormatting>
  <conditionalFormatting sqref="E38">
    <cfRule type="expression" dxfId="1350" priority="118" stopIfTrue="1">
      <formula>LEN(E38)&gt;=256</formula>
    </cfRule>
  </conditionalFormatting>
  <conditionalFormatting sqref="E38">
    <cfRule type="expression" dxfId="1349" priority="117" stopIfTrue="1">
      <formula>LEN(E38)&gt;=256</formula>
    </cfRule>
  </conditionalFormatting>
  <conditionalFormatting sqref="E38">
    <cfRule type="expression" dxfId="1348" priority="116" stopIfTrue="1">
      <formula>LEN(E38)&gt;=256</formula>
    </cfRule>
  </conditionalFormatting>
  <conditionalFormatting sqref="E38">
    <cfRule type="expression" dxfId="1347" priority="115" stopIfTrue="1">
      <formula>LEN(E38)&gt;=256</formula>
    </cfRule>
  </conditionalFormatting>
  <conditionalFormatting sqref="E38">
    <cfRule type="expression" dxfId="1346" priority="114" stopIfTrue="1">
      <formula>LEN(E38)&gt;=256</formula>
    </cfRule>
  </conditionalFormatting>
  <conditionalFormatting sqref="E38">
    <cfRule type="expression" dxfId="1345" priority="113" stopIfTrue="1">
      <formula>LEN(E38)&gt;=256</formula>
    </cfRule>
  </conditionalFormatting>
  <conditionalFormatting sqref="E38">
    <cfRule type="expression" dxfId="1344" priority="112" stopIfTrue="1">
      <formula>LEN(E38)&gt;=256</formula>
    </cfRule>
  </conditionalFormatting>
  <conditionalFormatting sqref="E38">
    <cfRule type="expression" dxfId="1343" priority="111" stopIfTrue="1">
      <formula>LEN(E38)&gt;=256</formula>
    </cfRule>
  </conditionalFormatting>
  <conditionalFormatting sqref="E38">
    <cfRule type="expression" dxfId="1342" priority="110" stopIfTrue="1">
      <formula>LEN(E38)&gt;=256</formula>
    </cfRule>
  </conditionalFormatting>
  <conditionalFormatting sqref="E38">
    <cfRule type="expression" dxfId="1341" priority="109" stopIfTrue="1">
      <formula>LEN(E38)&gt;=256</formula>
    </cfRule>
  </conditionalFormatting>
  <conditionalFormatting sqref="E38">
    <cfRule type="expression" dxfId="1340" priority="108" stopIfTrue="1">
      <formula>LEN(E38)&gt;=256</formula>
    </cfRule>
  </conditionalFormatting>
  <conditionalFormatting sqref="E61">
    <cfRule type="expression" dxfId="1339" priority="107" stopIfTrue="1">
      <formula>LEN(E61)&gt;=256</formula>
    </cfRule>
  </conditionalFormatting>
  <conditionalFormatting sqref="E60">
    <cfRule type="expression" dxfId="1338" priority="106" stopIfTrue="1">
      <formula>LEN(E60)&gt;=256</formula>
    </cfRule>
  </conditionalFormatting>
  <conditionalFormatting sqref="E60:E61">
    <cfRule type="expression" dxfId="1337" priority="105" stopIfTrue="1">
      <formula>LEN(E60)&gt;=256</formula>
    </cfRule>
  </conditionalFormatting>
  <conditionalFormatting sqref="E65">
    <cfRule type="expression" dxfId="1336" priority="104" stopIfTrue="1">
      <formula>LEN(E65)&gt;=256</formula>
    </cfRule>
  </conditionalFormatting>
  <conditionalFormatting sqref="E13">
    <cfRule type="expression" dxfId="1335" priority="103" stopIfTrue="1">
      <formula>LEN(E13)&gt;=256</formula>
    </cfRule>
  </conditionalFormatting>
  <conditionalFormatting sqref="E13">
    <cfRule type="expression" dxfId="1334" priority="102" stopIfTrue="1">
      <formula>LEN(E13)&gt;=256</formula>
    </cfRule>
  </conditionalFormatting>
  <conditionalFormatting sqref="E13">
    <cfRule type="expression" dxfId="1333" priority="101" stopIfTrue="1">
      <formula>LEN(E13)&gt;=256</formula>
    </cfRule>
  </conditionalFormatting>
  <conditionalFormatting sqref="E13">
    <cfRule type="expression" dxfId="1332" priority="100" stopIfTrue="1">
      <formula>LEN(E13)&gt;=256</formula>
    </cfRule>
  </conditionalFormatting>
  <conditionalFormatting sqref="E13">
    <cfRule type="expression" dxfId="1331" priority="99" stopIfTrue="1">
      <formula>LEN(E13)&gt;=256</formula>
    </cfRule>
  </conditionalFormatting>
  <conditionalFormatting sqref="E13">
    <cfRule type="expression" dxfId="1330" priority="98" stopIfTrue="1">
      <formula>LEN(E13)&gt;=256</formula>
    </cfRule>
  </conditionalFormatting>
  <conditionalFormatting sqref="E13">
    <cfRule type="expression" dxfId="1329" priority="97" stopIfTrue="1">
      <formula>LEN(E13)&gt;=256</formula>
    </cfRule>
  </conditionalFormatting>
  <conditionalFormatting sqref="E13">
    <cfRule type="expression" dxfId="1328" priority="96" stopIfTrue="1">
      <formula>LEN(E13)&gt;=256</formula>
    </cfRule>
  </conditionalFormatting>
  <conditionalFormatting sqref="E13">
    <cfRule type="expression" dxfId="1327" priority="95" stopIfTrue="1">
      <formula>LEN(E13)&gt;=256</formula>
    </cfRule>
  </conditionalFormatting>
  <conditionalFormatting sqref="E13">
    <cfRule type="expression" dxfId="1326" priority="94" stopIfTrue="1">
      <formula>LEN(E13)&gt;=256</formula>
    </cfRule>
  </conditionalFormatting>
  <conditionalFormatting sqref="E13">
    <cfRule type="expression" dxfId="1325" priority="93" stopIfTrue="1">
      <formula>LEN(E13)&gt;=256</formula>
    </cfRule>
  </conditionalFormatting>
  <conditionalFormatting sqref="E13">
    <cfRule type="expression" dxfId="1324" priority="92" stopIfTrue="1">
      <formula>LEN(E13)&gt;=256</formula>
    </cfRule>
  </conditionalFormatting>
  <conditionalFormatting sqref="E13">
    <cfRule type="expression" dxfId="1323" priority="91" stopIfTrue="1">
      <formula>LEN(E13)&gt;=256</formula>
    </cfRule>
  </conditionalFormatting>
  <conditionalFormatting sqref="E13">
    <cfRule type="expression" dxfId="1322" priority="90" stopIfTrue="1">
      <formula>LEN(E13)&gt;=256</formula>
    </cfRule>
  </conditionalFormatting>
  <conditionalFormatting sqref="E13">
    <cfRule type="expression" dxfId="1321" priority="89" stopIfTrue="1">
      <formula>LEN(E13)&gt;=256</formula>
    </cfRule>
  </conditionalFormatting>
  <conditionalFormatting sqref="E13">
    <cfRule type="expression" dxfId="1320" priority="88" stopIfTrue="1">
      <formula>LEN(E13)&gt;=256</formula>
    </cfRule>
  </conditionalFormatting>
  <conditionalFormatting sqref="E13">
    <cfRule type="expression" dxfId="1319" priority="87" stopIfTrue="1">
      <formula>LEN(E13)&gt;=256</formula>
    </cfRule>
  </conditionalFormatting>
  <conditionalFormatting sqref="E13">
    <cfRule type="expression" dxfId="1318" priority="86" stopIfTrue="1">
      <formula>LEN(E13)&gt;=256</formula>
    </cfRule>
  </conditionalFormatting>
  <conditionalFormatting sqref="E13">
    <cfRule type="expression" dxfId="1317" priority="85" stopIfTrue="1">
      <formula>LEN(E13)&gt;=256</formula>
    </cfRule>
  </conditionalFormatting>
  <conditionalFormatting sqref="E13">
    <cfRule type="expression" dxfId="1316" priority="84" stopIfTrue="1">
      <formula>LEN(E13)&gt;=256</formula>
    </cfRule>
  </conditionalFormatting>
  <conditionalFormatting sqref="E13">
    <cfRule type="expression" dxfId="1315" priority="83" stopIfTrue="1">
      <formula>LEN(E13)&gt;=256</formula>
    </cfRule>
  </conditionalFormatting>
  <conditionalFormatting sqref="E13">
    <cfRule type="expression" dxfId="1314" priority="82" stopIfTrue="1">
      <formula>LEN(E13)&gt;=256</formula>
    </cfRule>
  </conditionalFormatting>
  <conditionalFormatting sqref="E13">
    <cfRule type="expression" dxfId="1313" priority="81" stopIfTrue="1">
      <formula>LEN(E13)&gt;=256</formula>
    </cfRule>
  </conditionalFormatting>
  <conditionalFormatting sqref="E13">
    <cfRule type="expression" dxfId="1312" priority="80" stopIfTrue="1">
      <formula>LEN(E13)&gt;=256</formula>
    </cfRule>
  </conditionalFormatting>
  <conditionalFormatting sqref="E12">
    <cfRule type="expression" dxfId="1311" priority="79" stopIfTrue="1">
      <formula>LEN(E12)&gt;=256</formula>
    </cfRule>
  </conditionalFormatting>
  <conditionalFormatting sqref="E12">
    <cfRule type="expression" dxfId="1310" priority="78" stopIfTrue="1">
      <formula>LEN(E12)&gt;=256</formula>
    </cfRule>
  </conditionalFormatting>
  <conditionalFormatting sqref="E12">
    <cfRule type="expression" dxfId="1309" priority="77" stopIfTrue="1">
      <formula>LEN(E12)&gt;=256</formula>
    </cfRule>
  </conditionalFormatting>
  <conditionalFormatting sqref="E12">
    <cfRule type="expression" dxfId="1308" priority="76" stopIfTrue="1">
      <formula>LEN(E12)&gt;=256</formula>
    </cfRule>
  </conditionalFormatting>
  <conditionalFormatting sqref="E12">
    <cfRule type="expression" dxfId="1307" priority="75" stopIfTrue="1">
      <formula>LEN(E12)&gt;=256</formula>
    </cfRule>
  </conditionalFormatting>
  <conditionalFormatting sqref="E12">
    <cfRule type="expression" dxfId="1306" priority="74" stopIfTrue="1">
      <formula>LEN(E12)&gt;=256</formula>
    </cfRule>
  </conditionalFormatting>
  <conditionalFormatting sqref="E12">
    <cfRule type="expression" dxfId="1305" priority="73" stopIfTrue="1">
      <formula>LEN(E12)&gt;=256</formula>
    </cfRule>
  </conditionalFormatting>
  <conditionalFormatting sqref="E12">
    <cfRule type="expression" dxfId="1304" priority="72" stopIfTrue="1">
      <formula>LEN(E12)&gt;=256</formula>
    </cfRule>
  </conditionalFormatting>
  <conditionalFormatting sqref="E12">
    <cfRule type="expression" dxfId="1303" priority="71" stopIfTrue="1">
      <formula>LEN(E12)&gt;=256</formula>
    </cfRule>
  </conditionalFormatting>
  <conditionalFormatting sqref="E12">
    <cfRule type="expression" dxfId="1302" priority="70" stopIfTrue="1">
      <formula>LEN(E12)&gt;=256</formula>
    </cfRule>
  </conditionalFormatting>
  <conditionalFormatting sqref="E12">
    <cfRule type="expression" dxfId="1301" priority="69" stopIfTrue="1">
      <formula>LEN(E12)&gt;=256</formula>
    </cfRule>
  </conditionalFormatting>
  <conditionalFormatting sqref="E12">
    <cfRule type="expression" dxfId="1300" priority="68" stopIfTrue="1">
      <formula>LEN(E12)&gt;=256</formula>
    </cfRule>
  </conditionalFormatting>
  <conditionalFormatting sqref="E12">
    <cfRule type="expression" dxfId="1299" priority="67" stopIfTrue="1">
      <formula>LEN(E12)&gt;=256</formula>
    </cfRule>
  </conditionalFormatting>
  <conditionalFormatting sqref="E12">
    <cfRule type="expression" dxfId="1298" priority="66" stopIfTrue="1">
      <formula>LEN(E12)&gt;=256</formula>
    </cfRule>
  </conditionalFormatting>
  <conditionalFormatting sqref="E12">
    <cfRule type="expression" dxfId="1297" priority="65" stopIfTrue="1">
      <formula>LEN(E12)&gt;=256</formula>
    </cfRule>
  </conditionalFormatting>
  <conditionalFormatting sqref="E12">
    <cfRule type="expression" dxfId="1296" priority="64" stopIfTrue="1">
      <formula>LEN(E12)&gt;=256</formula>
    </cfRule>
  </conditionalFormatting>
  <conditionalFormatting sqref="E12">
    <cfRule type="expression" dxfId="1295" priority="63" stopIfTrue="1">
      <formula>LEN(E12)&gt;=256</formula>
    </cfRule>
  </conditionalFormatting>
  <conditionalFormatting sqref="E12">
    <cfRule type="expression" dxfId="1294" priority="62" stopIfTrue="1">
      <formula>LEN(E12)&gt;=256</formula>
    </cfRule>
  </conditionalFormatting>
  <conditionalFormatting sqref="E12">
    <cfRule type="expression" dxfId="1293" priority="61" stopIfTrue="1">
      <formula>LEN(E12)&gt;=256</formula>
    </cfRule>
  </conditionalFormatting>
  <conditionalFormatting sqref="E12">
    <cfRule type="expression" dxfId="1292" priority="60" stopIfTrue="1">
      <formula>LEN(E12)&gt;=256</formula>
    </cfRule>
  </conditionalFormatting>
  <conditionalFormatting sqref="E12">
    <cfRule type="expression" dxfId="1291" priority="59" stopIfTrue="1">
      <formula>LEN(E12)&gt;=256</formula>
    </cfRule>
  </conditionalFormatting>
  <conditionalFormatting sqref="E12">
    <cfRule type="expression" dxfId="1290" priority="58" stopIfTrue="1">
      <formula>LEN(E12)&gt;=256</formula>
    </cfRule>
  </conditionalFormatting>
  <conditionalFormatting sqref="E12">
    <cfRule type="expression" dxfId="1289" priority="57" stopIfTrue="1">
      <formula>LEN(E12)&gt;=256</formula>
    </cfRule>
  </conditionalFormatting>
  <conditionalFormatting sqref="E12">
    <cfRule type="expression" dxfId="1288" priority="56" stopIfTrue="1">
      <formula>LEN(E12)&gt;=256</formula>
    </cfRule>
  </conditionalFormatting>
  <conditionalFormatting sqref="E18">
    <cfRule type="expression" dxfId="1287" priority="55" stopIfTrue="1">
      <formula>LEN(E18)&gt;=256</formula>
    </cfRule>
  </conditionalFormatting>
  <conditionalFormatting sqref="E18">
    <cfRule type="expression" dxfId="1286" priority="54" stopIfTrue="1">
      <formula>LEN(E18)&gt;=256</formula>
    </cfRule>
  </conditionalFormatting>
  <conditionalFormatting sqref="E18">
    <cfRule type="expression" dxfId="1285" priority="53" stopIfTrue="1">
      <formula>LEN(E18)&gt;=256</formula>
    </cfRule>
  </conditionalFormatting>
  <conditionalFormatting sqref="E18">
    <cfRule type="expression" dxfId="1284" priority="52" stopIfTrue="1">
      <formula>LEN(E18)&gt;=256</formula>
    </cfRule>
  </conditionalFormatting>
  <conditionalFormatting sqref="E18">
    <cfRule type="expression" dxfId="1283" priority="51" stopIfTrue="1">
      <formula>LEN(E18)&gt;=256</formula>
    </cfRule>
  </conditionalFormatting>
  <conditionalFormatting sqref="E18">
    <cfRule type="expression" dxfId="1282" priority="50" stopIfTrue="1">
      <formula>LEN(E18)&gt;=256</formula>
    </cfRule>
  </conditionalFormatting>
  <conditionalFormatting sqref="E18">
    <cfRule type="expression" dxfId="1281" priority="49" stopIfTrue="1">
      <formula>LEN(E18)&gt;=256</formula>
    </cfRule>
  </conditionalFormatting>
  <conditionalFormatting sqref="E18">
    <cfRule type="expression" dxfId="1280" priority="48" stopIfTrue="1">
      <formula>LEN(E18)&gt;=256</formula>
    </cfRule>
  </conditionalFormatting>
  <conditionalFormatting sqref="E18">
    <cfRule type="expression" dxfId="1279" priority="47" stopIfTrue="1">
      <formula>LEN(E18)&gt;=256</formula>
    </cfRule>
  </conditionalFormatting>
  <conditionalFormatting sqref="E18">
    <cfRule type="expression" dxfId="1278" priority="46" stopIfTrue="1">
      <formula>LEN(E18)&gt;=256</formula>
    </cfRule>
  </conditionalFormatting>
  <conditionalFormatting sqref="E18">
    <cfRule type="expression" dxfId="1277" priority="45" stopIfTrue="1">
      <formula>LEN(E18)&gt;=256</formula>
    </cfRule>
  </conditionalFormatting>
  <conditionalFormatting sqref="E18">
    <cfRule type="expression" dxfId="1276" priority="44" stopIfTrue="1">
      <formula>LEN(E18)&gt;=256</formula>
    </cfRule>
  </conditionalFormatting>
  <conditionalFormatting sqref="E18">
    <cfRule type="expression" dxfId="1275" priority="43" stopIfTrue="1">
      <formula>LEN(E18)&gt;=256</formula>
    </cfRule>
  </conditionalFormatting>
  <conditionalFormatting sqref="E18">
    <cfRule type="expression" dxfId="1274" priority="42" stopIfTrue="1">
      <formula>LEN(E18)&gt;=256</formula>
    </cfRule>
  </conditionalFormatting>
  <conditionalFormatting sqref="E18">
    <cfRule type="expression" dxfId="1273" priority="41" stopIfTrue="1">
      <formula>LEN(E18)&gt;=256</formula>
    </cfRule>
  </conditionalFormatting>
  <conditionalFormatting sqref="E18">
    <cfRule type="expression" dxfId="1272" priority="40" stopIfTrue="1">
      <formula>LEN(E18)&gt;=256</formula>
    </cfRule>
  </conditionalFormatting>
  <conditionalFormatting sqref="E18">
    <cfRule type="expression" dxfId="1271" priority="39" stopIfTrue="1">
      <formula>LEN(E18)&gt;=256</formula>
    </cfRule>
  </conditionalFormatting>
  <conditionalFormatting sqref="E18">
    <cfRule type="expression" dxfId="1270" priority="38" stopIfTrue="1">
      <formula>LEN(E18)&gt;=256</formula>
    </cfRule>
  </conditionalFormatting>
  <conditionalFormatting sqref="E18">
    <cfRule type="expression" dxfId="1269" priority="37" stopIfTrue="1">
      <formula>LEN(E18)&gt;=256</formula>
    </cfRule>
  </conditionalFormatting>
  <conditionalFormatting sqref="E18">
    <cfRule type="expression" dxfId="1268" priority="36" stopIfTrue="1">
      <formula>LEN(E18)&gt;=256</formula>
    </cfRule>
  </conditionalFormatting>
  <conditionalFormatting sqref="E18">
    <cfRule type="expression" dxfId="1267" priority="35" stopIfTrue="1">
      <formula>LEN(E18)&gt;=256</formula>
    </cfRule>
  </conditionalFormatting>
  <conditionalFormatting sqref="E18">
    <cfRule type="expression" dxfId="1266" priority="34" stopIfTrue="1">
      <formula>LEN(E18)&gt;=256</formula>
    </cfRule>
  </conditionalFormatting>
  <conditionalFormatting sqref="E18">
    <cfRule type="expression" dxfId="1265" priority="33" stopIfTrue="1">
      <formula>LEN(E18)&gt;=256</formula>
    </cfRule>
  </conditionalFormatting>
  <conditionalFormatting sqref="E32">
    <cfRule type="expression" dxfId="1264" priority="32" stopIfTrue="1">
      <formula>LEN(E32)&gt;=256</formula>
    </cfRule>
  </conditionalFormatting>
  <conditionalFormatting sqref="E60:E61">
    <cfRule type="expression" dxfId="1263" priority="31" stopIfTrue="1">
      <formula>LEN(E60)&gt;=256</formula>
    </cfRule>
  </conditionalFormatting>
  <conditionalFormatting sqref="E60:E61">
    <cfRule type="expression" dxfId="1262" priority="30" stopIfTrue="1">
      <formula>LEN(E60)&gt;=256</formula>
    </cfRule>
  </conditionalFormatting>
  <conditionalFormatting sqref="E61">
    <cfRule type="expression" dxfId="1261" priority="29" stopIfTrue="1">
      <formula>LEN(E61)&gt;=256</formula>
    </cfRule>
  </conditionalFormatting>
  <conditionalFormatting sqref="E61">
    <cfRule type="expression" dxfId="1260" priority="28" stopIfTrue="1">
      <formula>LEN(E61)&gt;=256</formula>
    </cfRule>
  </conditionalFormatting>
  <conditionalFormatting sqref="E61">
    <cfRule type="expression" dxfId="1259" priority="27" stopIfTrue="1">
      <formula>LEN(E61)&gt;=256</formula>
    </cfRule>
  </conditionalFormatting>
  <conditionalFormatting sqref="E61">
    <cfRule type="expression" dxfId="1258" priority="26" stopIfTrue="1">
      <formula>LEN(E61)&gt;=256</formula>
    </cfRule>
  </conditionalFormatting>
  <conditionalFormatting sqref="E61">
    <cfRule type="expression" dxfId="1257" priority="25" stopIfTrue="1">
      <formula>LEN(E61)&gt;=256</formula>
    </cfRule>
  </conditionalFormatting>
  <conditionalFormatting sqref="E61">
    <cfRule type="expression" dxfId="1256" priority="24" stopIfTrue="1">
      <formula>LEN(E61)&gt;=256</formula>
    </cfRule>
  </conditionalFormatting>
  <conditionalFormatting sqref="E61">
    <cfRule type="expression" dxfId="1255" priority="23" stopIfTrue="1">
      <formula>LEN(E61)&gt;=256</formula>
    </cfRule>
  </conditionalFormatting>
  <conditionalFormatting sqref="E60:E61">
    <cfRule type="expression" dxfId="1254" priority="22" stopIfTrue="1">
      <formula>LEN(E60)&gt;=256</formula>
    </cfRule>
  </conditionalFormatting>
  <conditionalFormatting sqref="E61">
    <cfRule type="expression" dxfId="1253" priority="21" stopIfTrue="1">
      <formula>LEN(E61)&gt;=256</formula>
    </cfRule>
  </conditionalFormatting>
  <conditionalFormatting sqref="E60">
    <cfRule type="expression" dxfId="1252" priority="20" stopIfTrue="1">
      <formula>LEN(E60)&gt;=256</formula>
    </cfRule>
  </conditionalFormatting>
  <conditionalFormatting sqref="E60">
    <cfRule type="expression" dxfId="1251" priority="19" stopIfTrue="1">
      <formula>LEN(E60)&gt;=256</formula>
    </cfRule>
  </conditionalFormatting>
  <conditionalFormatting sqref="E60">
    <cfRule type="expression" dxfId="1250" priority="18" stopIfTrue="1">
      <formula>LEN(E60)&gt;=256</formula>
    </cfRule>
  </conditionalFormatting>
  <conditionalFormatting sqref="E60">
    <cfRule type="expression" dxfId="1249" priority="17" stopIfTrue="1">
      <formula>LEN(E60)&gt;=256</formula>
    </cfRule>
  </conditionalFormatting>
  <conditionalFormatting sqref="E60:E61">
    <cfRule type="expression" dxfId="1248" priority="16" stopIfTrue="1">
      <formula>LEN(E60)&gt;=256</formula>
    </cfRule>
  </conditionalFormatting>
  <conditionalFormatting sqref="E61">
    <cfRule type="expression" dxfId="1247" priority="15" stopIfTrue="1">
      <formula>LEN(E61)&gt;=256</formula>
    </cfRule>
  </conditionalFormatting>
  <conditionalFormatting sqref="E60">
    <cfRule type="expression" dxfId="1246" priority="14" stopIfTrue="1">
      <formula>LEN(E60)&gt;=256</formula>
    </cfRule>
  </conditionalFormatting>
  <conditionalFormatting sqref="E60:E61">
    <cfRule type="expression" dxfId="1245" priority="13" stopIfTrue="1">
      <formula>LEN(E60)&gt;=256</formula>
    </cfRule>
  </conditionalFormatting>
  <conditionalFormatting sqref="E60:E61">
    <cfRule type="expression" dxfId="1244" priority="12" stopIfTrue="1">
      <formula>LEN(E60)&gt;=256</formula>
    </cfRule>
  </conditionalFormatting>
  <conditionalFormatting sqref="E60:E61">
    <cfRule type="expression" dxfId="1243" priority="11" stopIfTrue="1">
      <formula>LEN(E60)&gt;=256</formula>
    </cfRule>
  </conditionalFormatting>
  <conditionalFormatting sqref="E61">
    <cfRule type="expression" dxfId="1242" priority="10" stopIfTrue="1">
      <formula>LEN(E61)&gt;=256</formula>
    </cfRule>
  </conditionalFormatting>
  <conditionalFormatting sqref="E61">
    <cfRule type="expression" dxfId="1241" priority="9" stopIfTrue="1">
      <formula>LEN(E61)&gt;=256</formula>
    </cfRule>
  </conditionalFormatting>
  <conditionalFormatting sqref="E61">
    <cfRule type="expression" dxfId="1240" priority="8" stopIfTrue="1">
      <formula>LEN(E61)&gt;=256</formula>
    </cfRule>
  </conditionalFormatting>
  <conditionalFormatting sqref="E61">
    <cfRule type="expression" dxfId="1239" priority="7" stopIfTrue="1">
      <formula>LEN(E61)&gt;=256</formula>
    </cfRule>
  </conditionalFormatting>
  <conditionalFormatting sqref="E61">
    <cfRule type="expression" dxfId="1238" priority="6" stopIfTrue="1">
      <formula>LEN(E61)&gt;=256</formula>
    </cfRule>
  </conditionalFormatting>
  <conditionalFormatting sqref="E61">
    <cfRule type="expression" dxfId="1237" priority="5" stopIfTrue="1">
      <formula>LEN(E61)&gt;=256</formula>
    </cfRule>
  </conditionalFormatting>
  <conditionalFormatting sqref="E61">
    <cfRule type="expression" dxfId="1236" priority="4" stopIfTrue="1">
      <formula>LEN(E61)&gt;=256</formula>
    </cfRule>
  </conditionalFormatting>
  <conditionalFormatting sqref="E60:E61">
    <cfRule type="expression" dxfId="1235" priority="3" stopIfTrue="1">
      <formula>LEN(E60)&gt;=256</formula>
    </cfRule>
  </conditionalFormatting>
  <conditionalFormatting sqref="E61">
    <cfRule type="expression" dxfId="1234" priority="2" stopIfTrue="1">
      <formula>LEN(E61)&gt;=256</formula>
    </cfRule>
  </conditionalFormatting>
  <conditionalFormatting sqref="E60">
    <cfRule type="expression" dxfId="1233" priority="1" stopIfTrue="1">
      <formula>LEN(E60)&gt;=256</formula>
    </cfRule>
  </conditionalFormatting>
  <hyperlinks>
    <hyperlink ref="E48" r:id="rId1" display="http://www.epa.gov/cleanenergy/energy-resources/calculator.html" xr:uid="{7FD538F6-0E05-4413-BF79-661BD45B62D0}"/>
  </hyperlinks>
  <pageMargins left="0.5" right="0.25" top="0.4" bottom="0.4" header="0.5" footer="0.5"/>
  <pageSetup scale="5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CB71-F826-4FF6-8A8D-0D54ECB250B1}">
  <sheetPr codeName="Sheet39">
    <tabColor theme="0" tint="-4.9989318521683403E-2"/>
    <pageSetUpPr autoPageBreaks="0" fitToPage="1"/>
  </sheetPr>
  <dimension ref="A1:N69"/>
  <sheetViews>
    <sheetView showGridLines="0" showRowColHeaders="0" topLeftCell="A7" zoomScaleNormal="100" workbookViewId="0">
      <selection activeCell="Q16" sqref="Q16"/>
    </sheetView>
  </sheetViews>
  <sheetFormatPr defaultColWidth="9.109375" defaultRowHeight="13.2" x14ac:dyDescent="0.3"/>
  <cols>
    <col min="1" max="1" width="49" style="1" customWidth="1"/>
    <col min="2" max="2" width="12.109375" style="1" bestFit="1" customWidth="1"/>
    <col min="3" max="3" width="14.33203125" style="1" bestFit="1" customWidth="1"/>
    <col min="4" max="4" width="15" style="1" bestFit="1" customWidth="1"/>
    <col min="5" max="5" width="77.109375" style="1" customWidth="1"/>
    <col min="6" max="6" width="15.44140625" style="1" customWidth="1"/>
    <col min="7" max="14" width="0" style="1" hidden="1" customWidth="1"/>
    <col min="15" max="16384" width="9.109375" style="1"/>
  </cols>
  <sheetData>
    <row r="1" spans="1:14" s="95" customFormat="1" ht="62.4" x14ac:dyDescent="0.3">
      <c r="A1" s="153" t="s">
        <v>97</v>
      </c>
      <c r="B1" s="152" t="s">
        <v>105</v>
      </c>
      <c r="C1" s="151"/>
      <c r="D1" s="151"/>
      <c r="E1" s="151"/>
      <c r="F1" s="150"/>
      <c r="G1" s="149" t="s">
        <v>104</v>
      </c>
      <c r="H1" s="164"/>
      <c r="I1" s="163"/>
      <c r="J1" s="163"/>
      <c r="K1" s="163"/>
      <c r="L1" s="163"/>
      <c r="M1" s="163"/>
      <c r="N1" s="163"/>
    </row>
    <row r="2" spans="1:14" ht="22.8" x14ac:dyDescent="0.3">
      <c r="A2" s="148"/>
      <c r="B2" s="147" t="s">
        <v>94</v>
      </c>
      <c r="C2" s="147"/>
      <c r="D2" s="147"/>
      <c r="E2" s="146"/>
      <c r="F2" s="50"/>
    </row>
    <row r="3" spans="1:14" x14ac:dyDescent="0.3">
      <c r="A3" s="142" t="s">
        <v>93</v>
      </c>
      <c r="B3" s="145" t="s">
        <v>92</v>
      </c>
      <c r="C3" s="144"/>
      <c r="D3" s="143"/>
      <c r="E3" s="142" t="s">
        <v>16</v>
      </c>
      <c r="F3" s="50"/>
    </row>
    <row r="4" spans="1:14" x14ac:dyDescent="0.3">
      <c r="A4" s="85" t="s">
        <v>91</v>
      </c>
      <c r="B4" s="141">
        <v>1</v>
      </c>
      <c r="C4" s="140"/>
      <c r="D4" s="139"/>
      <c r="E4" s="138" t="s">
        <v>90</v>
      </c>
      <c r="F4" s="50"/>
    </row>
    <row r="5" spans="1:14" x14ac:dyDescent="0.3">
      <c r="A5" s="85" t="s">
        <v>89</v>
      </c>
      <c r="B5" s="137">
        <v>0.12</v>
      </c>
      <c r="C5" s="136"/>
      <c r="D5" s="135"/>
      <c r="E5" s="85"/>
      <c r="F5" s="50"/>
    </row>
    <row r="6" spans="1:14" x14ac:dyDescent="0.3">
      <c r="A6" s="85" t="s">
        <v>88</v>
      </c>
      <c r="B6" s="92">
        <f>12*365</f>
        <v>4380</v>
      </c>
      <c r="C6" s="134"/>
      <c r="D6" s="133"/>
      <c r="E6" s="85" t="s">
        <v>87</v>
      </c>
      <c r="F6" s="50"/>
    </row>
    <row r="7" spans="1:14" ht="39.6" x14ac:dyDescent="0.3">
      <c r="A7" s="25" t="s">
        <v>86</v>
      </c>
      <c r="B7" s="132">
        <v>1</v>
      </c>
      <c r="C7" s="131"/>
      <c r="D7" s="130"/>
      <c r="E7" s="25" t="s">
        <v>85</v>
      </c>
      <c r="F7" s="50"/>
    </row>
    <row r="8" spans="1:14" ht="39.6" x14ac:dyDescent="0.3">
      <c r="A8" s="21"/>
      <c r="B8" s="162"/>
      <c r="C8" s="128"/>
      <c r="D8" s="127"/>
      <c r="E8" s="21" t="s">
        <v>84</v>
      </c>
    </row>
    <row r="9" spans="1:14" ht="26.4" hidden="1" x14ac:dyDescent="0.3">
      <c r="A9" s="39"/>
      <c r="B9" s="123"/>
      <c r="C9" s="122"/>
      <c r="D9" s="122"/>
      <c r="E9" s="39" t="s">
        <v>2</v>
      </c>
    </row>
    <row r="10" spans="1:14" ht="39.6" hidden="1" x14ac:dyDescent="0.3">
      <c r="A10" s="39"/>
      <c r="B10" s="123"/>
      <c r="C10" s="122"/>
      <c r="D10" s="122"/>
      <c r="E10" s="39" t="s">
        <v>62</v>
      </c>
    </row>
    <row r="11" spans="1:14" ht="39.6" hidden="1" x14ac:dyDescent="0.3">
      <c r="A11" s="39"/>
      <c r="B11" s="123"/>
      <c r="C11" s="122"/>
      <c r="D11" s="122"/>
      <c r="E11" s="39" t="s">
        <v>62</v>
      </c>
    </row>
    <row r="12" spans="1:14" ht="39.6" hidden="1" x14ac:dyDescent="0.3">
      <c r="A12" s="39"/>
      <c r="B12" s="39"/>
      <c r="C12" s="39"/>
      <c r="D12" s="39"/>
      <c r="E12" s="39" t="s">
        <v>62</v>
      </c>
      <c r="F12" s="50"/>
    </row>
    <row r="13" spans="1:14" ht="39.6" hidden="1" x14ac:dyDescent="0.3">
      <c r="A13" s="39" t="s">
        <v>22</v>
      </c>
      <c r="B13" s="39"/>
      <c r="C13" s="39"/>
      <c r="D13" s="39"/>
      <c r="E13" s="39" t="s">
        <v>62</v>
      </c>
      <c r="F13" s="50"/>
    </row>
    <row r="14" spans="1:14" ht="13.8" thickBot="1" x14ac:dyDescent="0.35">
      <c r="A14" s="83"/>
      <c r="B14" s="83"/>
      <c r="C14" s="83"/>
      <c r="D14" s="83"/>
      <c r="E14" s="83"/>
      <c r="F14" s="50"/>
    </row>
    <row r="15" spans="1:14" ht="26.4" x14ac:dyDescent="0.3">
      <c r="A15" s="96" t="s">
        <v>83</v>
      </c>
      <c r="B15" s="126" t="s">
        <v>19</v>
      </c>
      <c r="C15" s="126" t="s">
        <v>18</v>
      </c>
      <c r="D15" s="126" t="s">
        <v>82</v>
      </c>
      <c r="E15" s="96" t="s">
        <v>16</v>
      </c>
      <c r="F15" s="50"/>
    </row>
    <row r="16" spans="1:14" ht="39.6" x14ac:dyDescent="0.3">
      <c r="A16" s="85" t="s">
        <v>103</v>
      </c>
      <c r="B16" s="161">
        <v>0</v>
      </c>
      <c r="C16" s="161">
        <v>0</v>
      </c>
      <c r="D16" s="124">
        <f>B16-C16</f>
        <v>0</v>
      </c>
      <c r="E16" s="85" t="s">
        <v>102</v>
      </c>
      <c r="F16" s="125" t="s">
        <v>79</v>
      </c>
    </row>
    <row r="17" spans="1:9" x14ac:dyDescent="0.3">
      <c r="A17" s="85" t="s">
        <v>78</v>
      </c>
      <c r="B17" s="93">
        <v>0</v>
      </c>
      <c r="C17" s="93">
        <v>0</v>
      </c>
      <c r="D17" s="124">
        <f>B17-C17</f>
        <v>0</v>
      </c>
      <c r="E17" s="85" t="s">
        <v>77</v>
      </c>
      <c r="F17" s="117"/>
    </row>
    <row r="18" spans="1:9" ht="66" hidden="1" x14ac:dyDescent="0.3">
      <c r="A18" s="39" t="s">
        <v>22</v>
      </c>
      <c r="B18" s="123"/>
      <c r="C18" s="122"/>
      <c r="D18" s="122"/>
      <c r="E18" s="39" t="s">
        <v>76</v>
      </c>
      <c r="F18" s="117"/>
      <c r="G18" s="95"/>
    </row>
    <row r="19" spans="1:9" ht="26.4" hidden="1" x14ac:dyDescent="0.3">
      <c r="A19" s="39"/>
      <c r="B19" s="39"/>
      <c r="C19" s="39"/>
      <c r="D19" s="39"/>
      <c r="E19" s="39" t="s">
        <v>2</v>
      </c>
      <c r="F19" s="117"/>
    </row>
    <row r="20" spans="1:9" ht="26.4" hidden="1" x14ac:dyDescent="0.3">
      <c r="A20" s="39" t="s">
        <v>22</v>
      </c>
      <c r="B20" s="39"/>
      <c r="C20" s="39"/>
      <c r="D20" s="39"/>
      <c r="E20" s="39" t="s">
        <v>2</v>
      </c>
      <c r="F20" s="117"/>
    </row>
    <row r="21" spans="1:9" ht="13.8" thickBot="1" x14ac:dyDescent="0.35">
      <c r="A21" s="121" t="s">
        <v>73</v>
      </c>
      <c r="B21" s="120"/>
      <c r="C21" s="119"/>
      <c r="D21" s="118">
        <f>ROUND(D16+($B$4*(D17+D19)),2)</f>
        <v>0</v>
      </c>
      <c r="E21" s="25" t="s">
        <v>101</v>
      </c>
      <c r="F21" s="117"/>
    </row>
    <row r="22" spans="1:9" s="95" customFormat="1" x14ac:dyDescent="0.3">
      <c r="A22" s="96" t="s">
        <v>71</v>
      </c>
      <c r="B22" s="98" t="s">
        <v>19</v>
      </c>
      <c r="C22" s="98" t="s">
        <v>18</v>
      </c>
      <c r="D22" s="97" t="s">
        <v>54</v>
      </c>
      <c r="E22" s="96" t="s">
        <v>16</v>
      </c>
      <c r="G22" s="1"/>
      <c r="H22" s="1"/>
    </row>
    <row r="23" spans="1:9" hidden="1" x14ac:dyDescent="0.3">
      <c r="A23" s="39"/>
      <c r="B23" s="39"/>
      <c r="C23" s="39"/>
      <c r="D23" s="39"/>
      <c r="E23" s="39"/>
      <c r="F23" s="115" t="s">
        <v>69</v>
      </c>
      <c r="I23" s="95"/>
    </row>
    <row r="24" spans="1:9" ht="26.4" hidden="1" x14ac:dyDescent="0.3">
      <c r="A24" s="39" t="s">
        <v>22</v>
      </c>
      <c r="B24" s="39"/>
      <c r="C24" s="39"/>
      <c r="D24" s="39"/>
      <c r="E24" s="39" t="s">
        <v>2</v>
      </c>
      <c r="F24" s="100"/>
    </row>
    <row r="25" spans="1:9" ht="39.6" x14ac:dyDescent="0.3">
      <c r="A25" s="25" t="s">
        <v>66</v>
      </c>
      <c r="B25" s="109">
        <v>200</v>
      </c>
      <c r="C25" s="109">
        <v>300</v>
      </c>
      <c r="D25" s="108"/>
      <c r="E25" s="113" t="s">
        <v>100</v>
      </c>
      <c r="F25" s="100"/>
    </row>
    <row r="26" spans="1:9" ht="39.6" x14ac:dyDescent="0.3">
      <c r="A26" s="21"/>
      <c r="B26" s="104"/>
      <c r="C26" s="160"/>
      <c r="D26" s="159"/>
      <c r="E26" s="158" t="s">
        <v>99</v>
      </c>
      <c r="F26" s="100"/>
    </row>
    <row r="27" spans="1:9" ht="26.4" hidden="1" x14ac:dyDescent="0.3">
      <c r="A27" s="39"/>
      <c r="B27" s="39"/>
      <c r="C27" s="39"/>
      <c r="D27" s="39"/>
      <c r="E27" s="39" t="s">
        <v>2</v>
      </c>
      <c r="F27" s="100"/>
    </row>
    <row r="28" spans="1:9" ht="26.4" hidden="1" x14ac:dyDescent="0.3">
      <c r="A28" s="39" t="s">
        <v>22</v>
      </c>
      <c r="B28" s="39"/>
      <c r="C28" s="39"/>
      <c r="D28" s="39"/>
      <c r="E28" s="39" t="s">
        <v>2</v>
      </c>
      <c r="F28" s="100"/>
    </row>
    <row r="29" spans="1:9" ht="39.6" hidden="1" x14ac:dyDescent="0.3">
      <c r="A29" s="39"/>
      <c r="B29" s="39"/>
      <c r="C29" s="39"/>
      <c r="D29" s="39"/>
      <c r="E29" s="39" t="s">
        <v>62</v>
      </c>
      <c r="F29" s="100"/>
    </row>
    <row r="30" spans="1:9" ht="39.6" hidden="1" x14ac:dyDescent="0.3">
      <c r="A30" s="39"/>
      <c r="B30" s="39"/>
      <c r="C30" s="39"/>
      <c r="D30" s="39"/>
      <c r="E30" s="39" t="s">
        <v>62</v>
      </c>
      <c r="F30" s="100"/>
    </row>
    <row r="31" spans="1:9" ht="39.6" hidden="1" x14ac:dyDescent="0.3">
      <c r="A31" s="39"/>
      <c r="B31" s="39"/>
      <c r="C31" s="39"/>
      <c r="D31" s="39"/>
      <c r="E31" s="39" t="s">
        <v>62</v>
      </c>
      <c r="F31" s="100"/>
    </row>
    <row r="32" spans="1:9" ht="26.4" hidden="1" x14ac:dyDescent="0.3">
      <c r="A32" s="39" t="s">
        <v>22</v>
      </c>
      <c r="B32" s="39"/>
      <c r="C32" s="39"/>
      <c r="D32" s="39"/>
      <c r="E32" s="39" t="s">
        <v>2</v>
      </c>
      <c r="F32" s="100"/>
    </row>
    <row r="33" spans="1:8" ht="27" thickBot="1" x14ac:dyDescent="0.35">
      <c r="A33" s="25" t="s">
        <v>57</v>
      </c>
      <c r="B33" s="102">
        <f>ROUND((((B23-(B24*B23))+($B$4*(B25+B29)))*$B$6)*($B$5/1000),2)</f>
        <v>105.12</v>
      </c>
      <c r="C33" s="102">
        <f>ROUND((((C23-(C24*C23))+($B$4*(C25+C29)))*$B$6)*($B$5/1000),2)</f>
        <v>157.68</v>
      </c>
      <c r="D33" s="118">
        <f>C33-B33</f>
        <v>52.56</v>
      </c>
      <c r="E33" s="101" t="s">
        <v>56</v>
      </c>
      <c r="F33" s="100"/>
    </row>
    <row r="34" spans="1:8" s="95" customFormat="1" x14ac:dyDescent="0.3">
      <c r="A34" s="99" t="s">
        <v>55</v>
      </c>
      <c r="B34" s="98" t="s">
        <v>19</v>
      </c>
      <c r="C34" s="98" t="s">
        <v>18</v>
      </c>
      <c r="D34" s="97" t="s">
        <v>54</v>
      </c>
      <c r="E34" s="96" t="s">
        <v>16</v>
      </c>
      <c r="G34" s="1"/>
      <c r="H34" s="1"/>
    </row>
    <row r="35" spans="1:8" x14ac:dyDescent="0.3">
      <c r="A35" s="85" t="s">
        <v>53</v>
      </c>
      <c r="B35" s="124">
        <v>0</v>
      </c>
      <c r="C35" s="94">
        <v>0</v>
      </c>
      <c r="D35" s="90"/>
      <c r="E35" s="85"/>
      <c r="F35" s="84" t="s">
        <v>52</v>
      </c>
    </row>
    <row r="36" spans="1:8" ht="26.4" x14ac:dyDescent="0.3">
      <c r="A36" s="85" t="s">
        <v>51</v>
      </c>
      <c r="B36" s="124">
        <v>0</v>
      </c>
      <c r="C36" s="157">
        <v>35</v>
      </c>
      <c r="D36" s="90"/>
      <c r="E36" s="85" t="s">
        <v>50</v>
      </c>
      <c r="F36" s="84"/>
    </row>
    <row r="37" spans="1:8" ht="39.6" x14ac:dyDescent="0.3">
      <c r="A37" s="85" t="s">
        <v>49</v>
      </c>
      <c r="B37" s="92">
        <v>0</v>
      </c>
      <c r="C37" s="141">
        <v>6</v>
      </c>
      <c r="D37" s="90"/>
      <c r="E37" s="85" t="s">
        <v>48</v>
      </c>
      <c r="F37" s="84"/>
    </row>
    <row r="38" spans="1:8" hidden="1" x14ac:dyDescent="0.3">
      <c r="A38" s="39" t="s">
        <v>22</v>
      </c>
      <c r="B38" s="39"/>
      <c r="C38" s="39"/>
      <c r="D38" s="39"/>
      <c r="E38" s="39"/>
      <c r="F38" s="87"/>
    </row>
    <row r="39" spans="1:8" ht="26.4" hidden="1" x14ac:dyDescent="0.3">
      <c r="A39" s="89">
        <v>0</v>
      </c>
      <c r="B39" s="17">
        <f>IF(AND(ISNUMBER($A39),ROUND($A39,3)&gt;=0),ROUND(ROUND($A39,3)*B17,2),0)</f>
        <v>0</v>
      </c>
      <c r="C39" s="17">
        <f>IF(AND(ISNUMBER($A39),ROUND($A39,3)&gt;=0),ROUND(ROUND($A39,3)*C17,2),0)</f>
        <v>0</v>
      </c>
      <c r="D39" s="156">
        <f>B39-C39</f>
        <v>0</v>
      </c>
      <c r="E39" s="88" t="s">
        <v>8</v>
      </c>
      <c r="F39" s="87"/>
    </row>
    <row r="40" spans="1:8" x14ac:dyDescent="0.3">
      <c r="A40" s="85" t="s">
        <v>47</v>
      </c>
      <c r="B40" s="86">
        <f>ROUND(((B35+B36)*B37+B39)*$B$4,2)</f>
        <v>0</v>
      </c>
      <c r="C40" s="86">
        <f>ROUND(((C35+C36)*C37+C39)*$B$4,2)</f>
        <v>210</v>
      </c>
      <c r="D40" s="124">
        <f>C40-B40</f>
        <v>210</v>
      </c>
      <c r="E40" s="85" t="s">
        <v>46</v>
      </c>
      <c r="F40" s="84"/>
    </row>
    <row r="41" spans="1:8" ht="13.8" thickBot="1" x14ac:dyDescent="0.35">
      <c r="A41" s="83"/>
      <c r="B41" s="83"/>
      <c r="C41" s="83"/>
      <c r="D41" s="83"/>
      <c r="E41" s="83"/>
      <c r="F41" s="50"/>
    </row>
    <row r="42" spans="1:8" ht="13.8" thickTop="1" x14ac:dyDescent="0.3">
      <c r="A42" s="82"/>
      <c r="B42" s="81"/>
      <c r="C42" s="80"/>
      <c r="D42" s="79" t="s">
        <v>45</v>
      </c>
      <c r="E42" s="78"/>
      <c r="F42" s="50"/>
    </row>
    <row r="43" spans="1:8" x14ac:dyDescent="0.3">
      <c r="A43" s="74" t="s">
        <v>44</v>
      </c>
      <c r="B43" s="77">
        <f>IF(AND(C33=0,C40=0),"n/a",D33+D40)</f>
        <v>262.56</v>
      </c>
      <c r="C43" s="50"/>
      <c r="D43" s="76">
        <f>ROUND((((1*(B23-(B24*B23)))+ ($B$4*(B25+B29))*$B$6))/1000,1)</f>
        <v>876</v>
      </c>
      <c r="E43" s="54" t="s">
        <v>43</v>
      </c>
      <c r="F43" s="50"/>
    </row>
    <row r="44" spans="1:8" x14ac:dyDescent="0.3">
      <c r="A44" s="74" t="s">
        <v>42</v>
      </c>
      <c r="B44" s="73">
        <f>D21</f>
        <v>0</v>
      </c>
      <c r="C44" s="50"/>
      <c r="D44" s="75">
        <f>ROUND((((1*(C23-(C24*C23)))+ ($B$4*(C25+C29))*$B$6))/1000,1)</f>
        <v>1314</v>
      </c>
      <c r="E44" s="54" t="s">
        <v>41</v>
      </c>
      <c r="F44" s="50"/>
    </row>
    <row r="45" spans="1:8" x14ac:dyDescent="0.3">
      <c r="A45" s="74" t="s">
        <v>40</v>
      </c>
      <c r="B45" s="73">
        <f>ROUND($B$7*B44,2)</f>
        <v>0</v>
      </c>
      <c r="C45" s="50"/>
      <c r="D45" s="72">
        <f>IF(D44&lt;D43,"n/a",D44-D43)</f>
        <v>438</v>
      </c>
      <c r="E45" s="71" t="s">
        <v>39</v>
      </c>
      <c r="F45" s="50"/>
    </row>
    <row r="46" spans="1:8" x14ac:dyDescent="0.3">
      <c r="A46" s="70" t="s">
        <v>38</v>
      </c>
      <c r="B46" s="69">
        <f>IF((IFERROR((B45/(D33+D40)),-1)&lt;0),0,(B45/(D33+D40)))</f>
        <v>0</v>
      </c>
      <c r="C46" s="68" t="s">
        <v>37</v>
      </c>
      <c r="D46" s="60"/>
      <c r="E46" s="64"/>
      <c r="F46" s="50"/>
    </row>
    <row r="47" spans="1:8" ht="52.8" x14ac:dyDescent="0.3">
      <c r="A47" s="67" t="s">
        <v>36</v>
      </c>
      <c r="B47" s="66"/>
      <c r="C47" s="65"/>
      <c r="D47" s="60"/>
      <c r="E47" s="64" t="s">
        <v>35</v>
      </c>
      <c r="F47" s="50"/>
    </row>
    <row r="48" spans="1:8" ht="27" thickBot="1" x14ac:dyDescent="0.35">
      <c r="A48" s="63" t="s">
        <v>34</v>
      </c>
      <c r="B48" s="73">
        <f>IFERROR(-(B43),"n/a")</f>
        <v>-262.56</v>
      </c>
      <c r="C48" s="61"/>
      <c r="D48" s="60"/>
      <c r="E48" s="59" t="s">
        <v>33</v>
      </c>
      <c r="F48" s="50"/>
    </row>
    <row r="49" spans="1:6" ht="27" thickTop="1" x14ac:dyDescent="0.4">
      <c r="A49" s="58" t="s">
        <v>32</v>
      </c>
      <c r="B49" s="57" t="s">
        <v>31</v>
      </c>
      <c r="C49" s="56"/>
      <c r="D49" s="52">
        <f>IF(ISNUMBER(($D$45)),ROUND($D$45*'[1]ADB Green Savings Estimator'!$C$15,MIN('[1]ADB Green Savings Estimator'!$L$12,'[1]ADB Green Savings Estimator'!$L$11-1-INT(IF($D$45*'[1]ADB Green Savings Estimator'!$C$15&lt;=0,0,LOG($D$45*'[1]ADB Green Savings Estimator'!$C$15)))+IF($D$45*'[1]ADB Green Savings Estimator'!$C$15&gt;='[1]ADB Green Savings Estimator'!$N$11,1)-IF($D$45*'[1]ADB Green Savings Estimator'!$C$15&gt;='[1]ADB Green Savings Estimator'!$N$12,1))),"       ---   ")</f>
        <v>0.31</v>
      </c>
      <c r="E49" s="55" t="s">
        <v>30</v>
      </c>
      <c r="F49" s="50"/>
    </row>
    <row r="50" spans="1:6" x14ac:dyDescent="0.3">
      <c r="A50" s="49" t="s">
        <v>29</v>
      </c>
      <c r="B50" s="53">
        <f>IFERROR(ROUND(C50/C$54,3),"---")</f>
        <v>0.2</v>
      </c>
      <c r="C50" s="47">
        <f>D33</f>
        <v>52.56</v>
      </c>
      <c r="D50" s="52">
        <f>IF(ISNUMBER(($D$45)),ROUND($D$49/'[1]ADB Green Savings Estimator'!$C$18,MIN('[1]ADB Green Savings Estimator'!$L$12,'[1]ADB Green Savings Estimator'!$L$11-1-INT(IF($D$49/'[1]ADB Green Savings Estimator'!$C$18&lt;=0,0,LOG($D$49/'[1]ADB Green Savings Estimator'!$C$18)))+IF($D$49/'[1]ADB Green Savings Estimator'!$C$18&gt;='[1]ADB Green Savings Estimator'!$N$11,1)-IF($D$49/'[1]ADB Green Savings Estimator'!$C$18&gt;='[1]ADB Green Savings Estimator'!$N$12,1))),"       ---   ")</f>
        <v>5.8999999999999997E-2</v>
      </c>
      <c r="E50" s="54" t="s">
        <v>28</v>
      </c>
      <c r="F50" s="50"/>
    </row>
    <row r="51" spans="1:6" x14ac:dyDescent="0.3">
      <c r="A51" s="49" t="s">
        <v>27</v>
      </c>
      <c r="B51" s="53">
        <f>IFERROR(ROUND(C51/C$54,3),"---")</f>
        <v>0</v>
      </c>
      <c r="C51" s="47">
        <f>B$4*C35*C$37</f>
        <v>0</v>
      </c>
      <c r="D51" s="52">
        <f>IF(ISNUMBER(($D$45)),ROUND($D$49/'[1]ADB Green Savings Estimator'!$C$21,MIN('[1]ADB Green Savings Estimator'!$L$12,'[1]ADB Green Savings Estimator'!$L$11-1-INT(IF($D$49/'[1]ADB Green Savings Estimator'!$C$21&lt;=0,0,LOG($D$49/'[1]ADB Green Savings Estimator'!$C$21)))+IF($D$49/'[1]ADB Green Savings Estimator'!$C$21&gt;='[1]ADB Green Savings Estimator'!$N$11,1)-IF($D$49/'[1]ADB Green Savings Estimator'!$C$21&gt;='[1]ADB Green Savings Estimator'!$N$12,1))),"       ---   ")</f>
        <v>3.7999999999999999E-2</v>
      </c>
      <c r="E51" s="51" t="s">
        <v>26</v>
      </c>
      <c r="F51" s="50"/>
    </row>
    <row r="52" spans="1:6" x14ac:dyDescent="0.3">
      <c r="A52" s="49" t="s">
        <v>25</v>
      </c>
      <c r="B52" s="53">
        <f>IFERROR(ROUND(C52/C$54,3),"---")</f>
        <v>0.8</v>
      </c>
      <c r="C52" s="47">
        <f>B$4*C36*C$37</f>
        <v>210</v>
      </c>
      <c r="D52" s="52">
        <f>IF(ISNUMBER(($D$45)),ROUND($D$49/'[1]ADB Green Savings Estimator'!$C$22,MIN('[1]ADB Green Savings Estimator'!$L$12,'[1]ADB Green Savings Estimator'!$L$11-1-INT(IF($D$49/'[1]ADB Green Savings Estimator'!$C$22&lt;=0,0,LOG($D$49/'[1]ADB Green Savings Estimator'!$C$22)))+IF($D$49/'[1]ADB Green Savings Estimator'!$C$22&gt;='[1]ADB Green Savings Estimator'!$N$11,1)-IF($D$49/'[1]ADB Green Savings Estimator'!$C$22&gt;='[1]ADB Green Savings Estimator'!$N$12,1))),"       ---   ")</f>
        <v>2.5999999999999999E-2</v>
      </c>
      <c r="E52" s="51" t="s">
        <v>24</v>
      </c>
      <c r="F52" s="50"/>
    </row>
    <row r="53" spans="1:6" x14ac:dyDescent="0.3">
      <c r="A53" s="49" t="s">
        <v>23</v>
      </c>
      <c r="B53" s="48" t="str">
        <f>IF(C53&lt;=0,"n/a",IFERROR(ROUND(C53/C$54,3),"---"))</f>
        <v>n/a</v>
      </c>
      <c r="C53" s="47">
        <f>IF(B45&gt;0,0,-B45)</f>
        <v>0</v>
      </c>
      <c r="D53" s="46"/>
      <c r="E53" s="45"/>
    </row>
    <row r="54" spans="1:6" ht="13.8" thickBot="1" x14ac:dyDescent="0.35">
      <c r="A54" s="44"/>
      <c r="B54" s="43">
        <f>IF(IFERROR(SUM(B50:B53),0)=0,"---",SUM(B50:B53))</f>
        <v>1</v>
      </c>
      <c r="C54" s="42">
        <f>IFERROR(SUM(C50:C53),0)</f>
        <v>262.56</v>
      </c>
      <c r="D54" s="41"/>
      <c r="E54" s="40"/>
    </row>
    <row r="55" spans="1:6" ht="14.4" hidden="1" thickTop="1" thickBot="1" x14ac:dyDescent="0.35">
      <c r="A55" s="39" t="s">
        <v>22</v>
      </c>
      <c r="B55" s="39"/>
      <c r="C55" s="39"/>
      <c r="D55" s="39"/>
      <c r="E55" s="39"/>
    </row>
    <row r="56" spans="1:6" ht="16.8" thickTop="1" thickBot="1" x14ac:dyDescent="0.35">
      <c r="A56" s="38" t="s">
        <v>21</v>
      </c>
      <c r="B56" s="37"/>
      <c r="C56" s="37"/>
      <c r="D56" s="36"/>
      <c r="E56" s="35"/>
    </row>
    <row r="57" spans="1:6" ht="13.8" thickBot="1" x14ac:dyDescent="0.35">
      <c r="A57" s="34" t="s">
        <v>20</v>
      </c>
      <c r="B57" s="33">
        <v>15</v>
      </c>
      <c r="C57" s="32"/>
      <c r="D57" s="31"/>
      <c r="E57" s="30"/>
    </row>
    <row r="58" spans="1:6" x14ac:dyDescent="0.3">
      <c r="A58" s="29"/>
      <c r="B58" s="155" t="s">
        <v>19</v>
      </c>
      <c r="C58" s="28" t="s">
        <v>18</v>
      </c>
      <c r="D58" s="27" t="s">
        <v>17</v>
      </c>
      <c r="E58" s="26" t="s">
        <v>16</v>
      </c>
    </row>
    <row r="59" spans="1:6" x14ac:dyDescent="0.3">
      <c r="A59" s="14" t="s">
        <v>15</v>
      </c>
      <c r="B59" s="86">
        <f>1*B16+$B4*(B17+B19)</f>
        <v>0</v>
      </c>
      <c r="C59" s="86">
        <f>1*C16+$B4*(C17+C19)</f>
        <v>0</v>
      </c>
      <c r="D59" s="86">
        <f>B59-C59</f>
        <v>0</v>
      </c>
      <c r="E59" s="9" t="s">
        <v>98</v>
      </c>
    </row>
    <row r="60" spans="1:6" ht="26.4" x14ac:dyDescent="0.3">
      <c r="A60" s="25" t="s">
        <v>13</v>
      </c>
      <c r="B60" s="24">
        <v>0</v>
      </c>
      <c r="C60" s="24">
        <v>0</v>
      </c>
      <c r="D60" s="23">
        <f>B60-C60</f>
        <v>0</v>
      </c>
      <c r="E60" s="22" t="s">
        <v>12</v>
      </c>
    </row>
    <row r="61" spans="1:6" ht="26.4" x14ac:dyDescent="0.3">
      <c r="A61" s="21"/>
      <c r="B61" s="20"/>
      <c r="C61" s="20"/>
      <c r="D61" s="20"/>
      <c r="E61" s="19" t="s">
        <v>11</v>
      </c>
    </row>
    <row r="62" spans="1:6" ht="26.4" x14ac:dyDescent="0.3">
      <c r="A62" s="14" t="s">
        <v>10</v>
      </c>
      <c r="B62" s="86">
        <f>$B57*(B33)</f>
        <v>1576.8000000000002</v>
      </c>
      <c r="C62" s="86">
        <f>$B57*(C33)</f>
        <v>2365.2000000000003</v>
      </c>
      <c r="D62" s="86">
        <f>B62-C62</f>
        <v>-788.40000000000009</v>
      </c>
      <c r="E62" s="9" t="s">
        <v>9</v>
      </c>
    </row>
    <row r="63" spans="1:6" ht="26.4" hidden="1" x14ac:dyDescent="0.3">
      <c r="A63" s="18">
        <f>IFERROR(IF(AND(ISNUMBER(A39),ROUND(A39,3)&gt;=0),ROUND(A39,3),"trigger-text-format-error"),"error")</f>
        <v>0</v>
      </c>
      <c r="B63" s="17">
        <f>IF(AND(ISNUMBER($A63),ROUND($A63,3)&gt;=0),$B$57*$B$4*B39,0)</f>
        <v>0</v>
      </c>
      <c r="C63" s="17">
        <f>IF(AND(ISNUMBER($A63),ROUND($A63,3)&gt;=0),$B$57*$B$4*C39,0)</f>
        <v>0</v>
      </c>
      <c r="D63" s="17">
        <f>B63-C63</f>
        <v>0</v>
      </c>
      <c r="E63" s="15" t="s">
        <v>8</v>
      </c>
    </row>
    <row r="64" spans="1:6" ht="26.4" x14ac:dyDescent="0.3">
      <c r="A64" s="14" t="s">
        <v>7</v>
      </c>
      <c r="B64" s="86">
        <f>$B57*(B40)-B63</f>
        <v>0</v>
      </c>
      <c r="C64" s="86">
        <f>$B57*(C40)-C63</f>
        <v>3150</v>
      </c>
      <c r="D64" s="86">
        <f>B64-C64</f>
        <v>-3150</v>
      </c>
      <c r="E64" s="9" t="s">
        <v>6</v>
      </c>
    </row>
    <row r="65" spans="1:5" ht="26.4" x14ac:dyDescent="0.3">
      <c r="A65" s="14" t="s">
        <v>5</v>
      </c>
      <c r="B65" s="93">
        <v>0</v>
      </c>
      <c r="C65" s="93">
        <v>0</v>
      </c>
      <c r="D65" s="86">
        <f>B65-C65</f>
        <v>0</v>
      </c>
      <c r="E65" s="9" t="s">
        <v>4</v>
      </c>
    </row>
    <row r="66" spans="1:5" ht="26.4" x14ac:dyDescent="0.3">
      <c r="A66" s="12" t="s">
        <v>3</v>
      </c>
      <c r="B66" s="154">
        <f>SUM(B59:B65)</f>
        <v>1576.8000000000002</v>
      </c>
      <c r="C66" s="154">
        <f>SUM(C59:C65)</f>
        <v>5515.2000000000007</v>
      </c>
      <c r="D66" s="86">
        <f>SUM(D59:D65)</f>
        <v>-3938.4</v>
      </c>
      <c r="E66" s="9" t="s">
        <v>2</v>
      </c>
    </row>
    <row r="67" spans="1:5" ht="13.8" thickBot="1" x14ac:dyDescent="0.35">
      <c r="A67" s="8" t="str">
        <f>" After " &amp; $B$57 &amp; " years, the total estimated reduction of emissions is " &amp;$D$49*$B$57 &amp; " metric tons of CO2, or about one year's worth of emissions from " &amp; ROUND($D$50*$B$57,1) &amp; " vehicles or " &amp; ROUND($D$52*$B$57,1) &amp; " to " &amp; ROUND($D$51*$B$57,1) &amp; " homes."</f>
        <v xml:space="preserve"> After 15 years, the total estimated reduction of emissions is 4.65 metric tons of CO2, or about one year's worth of emissions from 0.9 vehicles or 0.4 to 0.6 homes.</v>
      </c>
      <c r="B67" s="7"/>
      <c r="C67" s="7"/>
      <c r="D67" s="7"/>
      <c r="E67" s="6"/>
    </row>
    <row r="68" spans="1:5" x14ac:dyDescent="0.3">
      <c r="A68" s="5" t="s">
        <v>1</v>
      </c>
      <c r="B68" s="4"/>
      <c r="C68" s="4"/>
      <c r="D68" s="4"/>
      <c r="E68" s="4"/>
    </row>
    <row r="69" spans="1:5" s="2" customFormat="1" x14ac:dyDescent="0.3">
      <c r="A69" s="3" t="s">
        <v>0</v>
      </c>
      <c r="B69" s="3"/>
      <c r="C69" s="3"/>
      <c r="D69" s="3"/>
      <c r="E69" s="3"/>
    </row>
  </sheetData>
  <sheetProtection password="CC2E" sheet="1"/>
  <mergeCells count="5">
    <mergeCell ref="F16:F21"/>
    <mergeCell ref="F23:F33"/>
    <mergeCell ref="F35:F40"/>
    <mergeCell ref="B57:C57"/>
    <mergeCell ref="A1:A2"/>
  </mergeCells>
  <conditionalFormatting sqref="E43:E67 E23:E41 E4:E21">
    <cfRule type="expression" dxfId="1232" priority="148" stopIfTrue="1">
      <formula>LEN(E4)&gt;=256</formula>
    </cfRule>
  </conditionalFormatting>
  <conditionalFormatting sqref="E56">
    <cfRule type="expression" dxfId="1231" priority="147" stopIfTrue="1">
      <formula>LEN(E56)&gt;=256</formula>
    </cfRule>
  </conditionalFormatting>
  <conditionalFormatting sqref="E53:E54">
    <cfRule type="expression" dxfId="1230" priority="146" stopIfTrue="1">
      <formula>LEN(E53)&gt;=256</formula>
    </cfRule>
  </conditionalFormatting>
  <conditionalFormatting sqref="E53:E54">
    <cfRule type="expression" dxfId="1229" priority="145" stopIfTrue="1">
      <formula>LEN(E53)&gt;=256</formula>
    </cfRule>
  </conditionalFormatting>
  <conditionalFormatting sqref="E53:E54">
    <cfRule type="expression" dxfId="1228" priority="144" stopIfTrue="1">
      <formula>LEN(E53)&gt;=256</formula>
    </cfRule>
  </conditionalFormatting>
  <conditionalFormatting sqref="E67">
    <cfRule type="expression" dxfId="1227" priority="143" stopIfTrue="1">
      <formula>LEN(E67)&gt;=256</formula>
    </cfRule>
  </conditionalFormatting>
  <conditionalFormatting sqref="E67">
    <cfRule type="expression" dxfId="1226" priority="142" stopIfTrue="1">
      <formula>LEN(E67)&gt;=256</formula>
    </cfRule>
  </conditionalFormatting>
  <conditionalFormatting sqref="E59">
    <cfRule type="expression" dxfId="1225" priority="141" stopIfTrue="1">
      <formula>LEN(E59)&gt;=256</formula>
    </cfRule>
  </conditionalFormatting>
  <conditionalFormatting sqref="E60:E61">
    <cfRule type="expression" dxfId="1224" priority="140" stopIfTrue="1">
      <formula>LEN(E60)&gt;=256</formula>
    </cfRule>
  </conditionalFormatting>
  <conditionalFormatting sqref="E65">
    <cfRule type="expression" dxfId="1223" priority="139" stopIfTrue="1">
      <formula>LEN(E65)&gt;=256</formula>
    </cfRule>
  </conditionalFormatting>
  <conditionalFormatting sqref="E61">
    <cfRule type="expression" dxfId="1222" priority="138" stopIfTrue="1">
      <formula>LEN(E61)&gt;=256</formula>
    </cfRule>
  </conditionalFormatting>
  <conditionalFormatting sqref="E61">
    <cfRule type="expression" dxfId="1221" priority="137" stopIfTrue="1">
      <formula>LEN(E61)&gt;=256</formula>
    </cfRule>
  </conditionalFormatting>
  <conditionalFormatting sqref="E61">
    <cfRule type="expression" dxfId="1220" priority="136" stopIfTrue="1">
      <formula>LEN(E61)&gt;=256</formula>
    </cfRule>
  </conditionalFormatting>
  <conditionalFormatting sqref="E61">
    <cfRule type="expression" dxfId="1219" priority="135" stopIfTrue="1">
      <formula>LEN(E61)&gt;=256</formula>
    </cfRule>
  </conditionalFormatting>
  <conditionalFormatting sqref="E61">
    <cfRule type="expression" dxfId="1218" priority="134" stopIfTrue="1">
      <formula>LEN(E61)&gt;=256</formula>
    </cfRule>
  </conditionalFormatting>
  <conditionalFormatting sqref="E61">
    <cfRule type="expression" dxfId="1217" priority="133" stopIfTrue="1">
      <formula>LEN(E61)&gt;=256</formula>
    </cfRule>
  </conditionalFormatting>
  <conditionalFormatting sqref="E61">
    <cfRule type="expression" dxfId="1216" priority="132" stopIfTrue="1">
      <formula>LEN(E61)&gt;=256</formula>
    </cfRule>
  </conditionalFormatting>
  <conditionalFormatting sqref="E60:E61">
    <cfRule type="expression" dxfId="1215" priority="131" stopIfTrue="1">
      <formula>LEN(E60)&gt;=256</formula>
    </cfRule>
  </conditionalFormatting>
  <conditionalFormatting sqref="E61">
    <cfRule type="expression" dxfId="1214" priority="130" stopIfTrue="1">
      <formula>LEN(E61)&gt;=256</formula>
    </cfRule>
  </conditionalFormatting>
  <conditionalFormatting sqref="E60">
    <cfRule type="expression" dxfId="1213" priority="129" stopIfTrue="1">
      <formula>LEN(E60)&gt;=256</formula>
    </cfRule>
  </conditionalFormatting>
  <conditionalFormatting sqref="E65">
    <cfRule type="expression" dxfId="1212" priority="128" stopIfTrue="1">
      <formula>LEN(E65)&gt;=256</formula>
    </cfRule>
  </conditionalFormatting>
  <conditionalFormatting sqref="E65">
    <cfRule type="expression" dxfId="1211" priority="127" stopIfTrue="1">
      <formula>LEN(E65)&gt;=256</formula>
    </cfRule>
  </conditionalFormatting>
  <conditionalFormatting sqref="E13">
    <cfRule type="expression" dxfId="1210" priority="126" stopIfTrue="1">
      <formula>LEN(E13)&gt;=256</formula>
    </cfRule>
  </conditionalFormatting>
  <conditionalFormatting sqref="E13">
    <cfRule type="expression" dxfId="1209" priority="125" stopIfTrue="1">
      <formula>LEN(E13)&gt;=256</formula>
    </cfRule>
  </conditionalFormatting>
  <conditionalFormatting sqref="E13">
    <cfRule type="expression" dxfId="1208" priority="124" stopIfTrue="1">
      <formula>LEN(E13)&gt;=256</formula>
    </cfRule>
  </conditionalFormatting>
  <conditionalFormatting sqref="E13">
    <cfRule type="expression" dxfId="1207" priority="123" stopIfTrue="1">
      <formula>LEN(E13)&gt;=256</formula>
    </cfRule>
  </conditionalFormatting>
  <conditionalFormatting sqref="E13">
    <cfRule type="expression" dxfId="1206" priority="122" stopIfTrue="1">
      <formula>LEN(E13)&gt;=256</formula>
    </cfRule>
  </conditionalFormatting>
  <conditionalFormatting sqref="E13">
    <cfRule type="expression" dxfId="1205" priority="121" stopIfTrue="1">
      <formula>LEN(E13)&gt;=256</formula>
    </cfRule>
  </conditionalFormatting>
  <conditionalFormatting sqref="E13">
    <cfRule type="expression" dxfId="1204" priority="120" stopIfTrue="1">
      <formula>LEN(E13)&gt;=256</formula>
    </cfRule>
  </conditionalFormatting>
  <conditionalFormatting sqref="E13">
    <cfRule type="expression" dxfId="1203" priority="119" stopIfTrue="1">
      <formula>LEN(E13)&gt;=256</formula>
    </cfRule>
  </conditionalFormatting>
  <conditionalFormatting sqref="E13">
    <cfRule type="expression" dxfId="1202" priority="118" stopIfTrue="1">
      <formula>LEN(E13)&gt;=256</formula>
    </cfRule>
  </conditionalFormatting>
  <conditionalFormatting sqref="E13">
    <cfRule type="expression" dxfId="1201" priority="117" stopIfTrue="1">
      <formula>LEN(E13)&gt;=256</formula>
    </cfRule>
  </conditionalFormatting>
  <conditionalFormatting sqref="E13">
    <cfRule type="expression" dxfId="1200" priority="116" stopIfTrue="1">
      <formula>LEN(E13)&gt;=256</formula>
    </cfRule>
  </conditionalFormatting>
  <conditionalFormatting sqref="E13">
    <cfRule type="expression" dxfId="1199" priority="115" stopIfTrue="1">
      <formula>LEN(E13)&gt;=256</formula>
    </cfRule>
  </conditionalFormatting>
  <conditionalFormatting sqref="E13">
    <cfRule type="expression" dxfId="1198" priority="114" stopIfTrue="1">
      <formula>LEN(E13)&gt;=256</formula>
    </cfRule>
  </conditionalFormatting>
  <conditionalFormatting sqref="E13">
    <cfRule type="expression" dxfId="1197" priority="113" stopIfTrue="1">
      <formula>LEN(E13)&gt;=256</formula>
    </cfRule>
  </conditionalFormatting>
  <conditionalFormatting sqref="E13">
    <cfRule type="expression" dxfId="1196" priority="112" stopIfTrue="1">
      <formula>LEN(E13)&gt;=256</formula>
    </cfRule>
  </conditionalFormatting>
  <conditionalFormatting sqref="E13">
    <cfRule type="expression" dxfId="1195" priority="111" stopIfTrue="1">
      <formula>LEN(E13)&gt;=256</formula>
    </cfRule>
  </conditionalFormatting>
  <conditionalFormatting sqref="E13">
    <cfRule type="expression" dxfId="1194" priority="110" stopIfTrue="1">
      <formula>LEN(E13)&gt;=256</formula>
    </cfRule>
  </conditionalFormatting>
  <conditionalFormatting sqref="E13">
    <cfRule type="expression" dxfId="1193" priority="109" stopIfTrue="1">
      <formula>LEN(E13)&gt;=256</formula>
    </cfRule>
  </conditionalFormatting>
  <conditionalFormatting sqref="E13">
    <cfRule type="expression" dxfId="1192" priority="108" stopIfTrue="1">
      <formula>LEN(E13)&gt;=256</formula>
    </cfRule>
  </conditionalFormatting>
  <conditionalFormatting sqref="E13">
    <cfRule type="expression" dxfId="1191" priority="107" stopIfTrue="1">
      <formula>LEN(E13)&gt;=256</formula>
    </cfRule>
  </conditionalFormatting>
  <conditionalFormatting sqref="E13">
    <cfRule type="expression" dxfId="1190" priority="106" stopIfTrue="1">
      <formula>LEN(E13)&gt;=256</formula>
    </cfRule>
  </conditionalFormatting>
  <conditionalFormatting sqref="E13">
    <cfRule type="expression" dxfId="1189" priority="105" stopIfTrue="1">
      <formula>LEN(E13)&gt;=256</formula>
    </cfRule>
  </conditionalFormatting>
  <conditionalFormatting sqref="E13">
    <cfRule type="expression" dxfId="1188" priority="104" stopIfTrue="1">
      <formula>LEN(E13)&gt;=256</formula>
    </cfRule>
  </conditionalFormatting>
  <conditionalFormatting sqref="E13">
    <cfRule type="expression" dxfId="1187" priority="103" stopIfTrue="1">
      <formula>LEN(E13)&gt;=256</formula>
    </cfRule>
  </conditionalFormatting>
  <conditionalFormatting sqref="E13">
    <cfRule type="expression" dxfId="1186" priority="102" stopIfTrue="1">
      <formula>LEN(E13)&gt;=256</formula>
    </cfRule>
  </conditionalFormatting>
  <conditionalFormatting sqref="E13">
    <cfRule type="expression" dxfId="1185" priority="101" stopIfTrue="1">
      <formula>LEN(E13)&gt;=256</formula>
    </cfRule>
  </conditionalFormatting>
  <conditionalFormatting sqref="E13">
    <cfRule type="expression" dxfId="1184" priority="100" stopIfTrue="1">
      <formula>LEN(E13)&gt;=256</formula>
    </cfRule>
  </conditionalFormatting>
  <conditionalFormatting sqref="E13">
    <cfRule type="expression" dxfId="1183" priority="99" stopIfTrue="1">
      <formula>LEN(E13)&gt;=256</formula>
    </cfRule>
  </conditionalFormatting>
  <conditionalFormatting sqref="E13">
    <cfRule type="expression" dxfId="1182" priority="98" stopIfTrue="1">
      <formula>LEN(E13)&gt;=256</formula>
    </cfRule>
  </conditionalFormatting>
  <conditionalFormatting sqref="E29">
    <cfRule type="expression" dxfId="1181" priority="97" stopIfTrue="1">
      <formula>LEN(E29)&gt;=256</formula>
    </cfRule>
  </conditionalFormatting>
  <conditionalFormatting sqref="E30">
    <cfRule type="expression" dxfId="1180" priority="96" stopIfTrue="1">
      <formula>LEN(E30)&gt;=256</formula>
    </cfRule>
  </conditionalFormatting>
  <conditionalFormatting sqref="E38">
    <cfRule type="expression" dxfId="1179" priority="95" stopIfTrue="1">
      <formula>LEN(E38)&gt;=256</formula>
    </cfRule>
  </conditionalFormatting>
  <conditionalFormatting sqref="E38">
    <cfRule type="expression" dxfId="1178" priority="94" stopIfTrue="1">
      <formula>LEN(E38)&gt;=256</formula>
    </cfRule>
  </conditionalFormatting>
  <conditionalFormatting sqref="E38">
    <cfRule type="expression" dxfId="1177" priority="93" stopIfTrue="1">
      <formula>LEN(E38)&gt;=256</formula>
    </cfRule>
  </conditionalFormatting>
  <conditionalFormatting sqref="E38">
    <cfRule type="expression" dxfId="1176" priority="92" stopIfTrue="1">
      <formula>LEN(E38)&gt;=256</formula>
    </cfRule>
  </conditionalFormatting>
  <conditionalFormatting sqref="E38">
    <cfRule type="expression" dxfId="1175" priority="91" stopIfTrue="1">
      <formula>LEN(E38)&gt;=256</formula>
    </cfRule>
  </conditionalFormatting>
  <conditionalFormatting sqref="E38">
    <cfRule type="expression" dxfId="1174" priority="90" stopIfTrue="1">
      <formula>LEN(E38)&gt;=256</formula>
    </cfRule>
  </conditionalFormatting>
  <conditionalFormatting sqref="E38">
    <cfRule type="expression" dxfId="1173" priority="89" stopIfTrue="1">
      <formula>LEN(E38)&gt;=256</formula>
    </cfRule>
  </conditionalFormatting>
  <conditionalFormatting sqref="E38">
    <cfRule type="expression" dxfId="1172" priority="88" stopIfTrue="1">
      <formula>LEN(E38)&gt;=256</formula>
    </cfRule>
  </conditionalFormatting>
  <conditionalFormatting sqref="E4">
    <cfRule type="expression" dxfId="1171" priority="87" stopIfTrue="1">
      <formula>LEN(E4)&gt;=256</formula>
    </cfRule>
  </conditionalFormatting>
  <conditionalFormatting sqref="E17:E18">
    <cfRule type="expression" dxfId="1170" priority="86" stopIfTrue="1">
      <formula>LEN(E17)&gt;=256</formula>
    </cfRule>
  </conditionalFormatting>
  <conditionalFormatting sqref="E26:E27">
    <cfRule type="expression" dxfId="1169" priority="85" stopIfTrue="1">
      <formula>LEN(E26)&gt;=256</formula>
    </cfRule>
  </conditionalFormatting>
  <conditionalFormatting sqref="E36">
    <cfRule type="expression" dxfId="1168" priority="84" stopIfTrue="1">
      <formula>LEN(E36)&gt;=256</formula>
    </cfRule>
  </conditionalFormatting>
  <conditionalFormatting sqref="E36">
    <cfRule type="expression" dxfId="1167" priority="83" stopIfTrue="1">
      <formula>LEN(E36)&gt;=256</formula>
    </cfRule>
  </conditionalFormatting>
  <conditionalFormatting sqref="E37">
    <cfRule type="expression" dxfId="1166" priority="82" stopIfTrue="1">
      <formula>LEN(E37)&gt;=256</formula>
    </cfRule>
  </conditionalFormatting>
  <conditionalFormatting sqref="E39">
    <cfRule type="expression" dxfId="1165" priority="81" stopIfTrue="1">
      <formula>LEN(E39)&gt;=256</formula>
    </cfRule>
  </conditionalFormatting>
  <conditionalFormatting sqref="E44">
    <cfRule type="expression" dxfId="1164" priority="80" stopIfTrue="1">
      <formula>LEN(E44)&gt;=256</formula>
    </cfRule>
  </conditionalFormatting>
  <conditionalFormatting sqref="E25:E27">
    <cfRule type="expression" dxfId="1163" priority="79" stopIfTrue="1">
      <formula>LEN(E25)&gt;=256</formula>
    </cfRule>
  </conditionalFormatting>
  <conditionalFormatting sqref="E63">
    <cfRule type="expression" dxfId="1162" priority="78" stopIfTrue="1">
      <formula>LEN(E63)&gt;=256</formula>
    </cfRule>
  </conditionalFormatting>
  <conditionalFormatting sqref="E64">
    <cfRule type="expression" dxfId="1161" priority="77" stopIfTrue="1">
      <formula>LEN(E64)&gt;=256</formula>
    </cfRule>
  </conditionalFormatting>
  <conditionalFormatting sqref="E65">
    <cfRule type="expression" dxfId="1160" priority="76" stopIfTrue="1">
      <formula>LEN(E65)&gt;=256</formula>
    </cfRule>
  </conditionalFormatting>
  <conditionalFormatting sqref="E65">
    <cfRule type="expression" dxfId="1159" priority="75" stopIfTrue="1">
      <formula>LEN(E65)&gt;=256</formula>
    </cfRule>
  </conditionalFormatting>
  <conditionalFormatting sqref="E60">
    <cfRule type="expression" dxfId="1158" priority="74" stopIfTrue="1">
      <formula>LEN(E60)&gt;=256</formula>
    </cfRule>
  </conditionalFormatting>
  <conditionalFormatting sqref="E60">
    <cfRule type="expression" dxfId="1157" priority="73" stopIfTrue="1">
      <formula>LEN(E60)&gt;=256</formula>
    </cfRule>
  </conditionalFormatting>
  <conditionalFormatting sqref="E60">
    <cfRule type="expression" dxfId="1156" priority="72" stopIfTrue="1">
      <formula>LEN(E60)&gt;=256</formula>
    </cfRule>
  </conditionalFormatting>
  <conditionalFormatting sqref="E12">
    <cfRule type="expression" dxfId="1155" priority="71" stopIfTrue="1">
      <formula>LEN(E12)&gt;=256</formula>
    </cfRule>
  </conditionalFormatting>
  <conditionalFormatting sqref="E12">
    <cfRule type="expression" dxfId="1154" priority="70" stopIfTrue="1">
      <formula>LEN(E12)&gt;=256</formula>
    </cfRule>
  </conditionalFormatting>
  <conditionalFormatting sqref="E12">
    <cfRule type="expression" dxfId="1153" priority="69" stopIfTrue="1">
      <formula>LEN(E12)&gt;=256</formula>
    </cfRule>
  </conditionalFormatting>
  <conditionalFormatting sqref="E12">
    <cfRule type="expression" dxfId="1152" priority="68" stopIfTrue="1">
      <formula>LEN(E12)&gt;=256</formula>
    </cfRule>
  </conditionalFormatting>
  <conditionalFormatting sqref="E12">
    <cfRule type="expression" dxfId="1151" priority="67" stopIfTrue="1">
      <formula>LEN(E12)&gt;=256</formula>
    </cfRule>
  </conditionalFormatting>
  <conditionalFormatting sqref="E12">
    <cfRule type="expression" dxfId="1150" priority="66" stopIfTrue="1">
      <formula>LEN(E12)&gt;=256</formula>
    </cfRule>
  </conditionalFormatting>
  <conditionalFormatting sqref="E12">
    <cfRule type="expression" dxfId="1149" priority="65" stopIfTrue="1">
      <formula>LEN(E12)&gt;=256</formula>
    </cfRule>
  </conditionalFormatting>
  <conditionalFormatting sqref="E12">
    <cfRule type="expression" dxfId="1148" priority="64" stopIfTrue="1">
      <formula>LEN(E12)&gt;=256</formula>
    </cfRule>
  </conditionalFormatting>
  <conditionalFormatting sqref="E12">
    <cfRule type="expression" dxfId="1147" priority="63" stopIfTrue="1">
      <formula>LEN(E12)&gt;=256</formula>
    </cfRule>
  </conditionalFormatting>
  <conditionalFormatting sqref="E12">
    <cfRule type="expression" dxfId="1146" priority="62" stopIfTrue="1">
      <formula>LEN(E12)&gt;=256</formula>
    </cfRule>
  </conditionalFormatting>
  <conditionalFormatting sqref="E12">
    <cfRule type="expression" dxfId="1145" priority="61" stopIfTrue="1">
      <formula>LEN(E12)&gt;=256</formula>
    </cfRule>
  </conditionalFormatting>
  <conditionalFormatting sqref="E12">
    <cfRule type="expression" dxfId="1144" priority="60" stopIfTrue="1">
      <formula>LEN(E12)&gt;=256</formula>
    </cfRule>
  </conditionalFormatting>
  <conditionalFormatting sqref="E12">
    <cfRule type="expression" dxfId="1143" priority="59" stopIfTrue="1">
      <formula>LEN(E12)&gt;=256</formula>
    </cfRule>
  </conditionalFormatting>
  <conditionalFormatting sqref="E12">
    <cfRule type="expression" dxfId="1142" priority="58" stopIfTrue="1">
      <formula>LEN(E12)&gt;=256</formula>
    </cfRule>
  </conditionalFormatting>
  <conditionalFormatting sqref="E12">
    <cfRule type="expression" dxfId="1141" priority="57" stopIfTrue="1">
      <formula>LEN(E12)&gt;=256</formula>
    </cfRule>
  </conditionalFormatting>
  <conditionalFormatting sqref="E12">
    <cfRule type="expression" dxfId="1140" priority="56" stopIfTrue="1">
      <formula>LEN(E12)&gt;=256</formula>
    </cfRule>
  </conditionalFormatting>
  <conditionalFormatting sqref="E12">
    <cfRule type="expression" dxfId="1139" priority="55" stopIfTrue="1">
      <formula>LEN(E12)&gt;=256</formula>
    </cfRule>
  </conditionalFormatting>
  <conditionalFormatting sqref="E12">
    <cfRule type="expression" dxfId="1138" priority="54" stopIfTrue="1">
      <formula>LEN(E12)&gt;=256</formula>
    </cfRule>
  </conditionalFormatting>
  <conditionalFormatting sqref="E12">
    <cfRule type="expression" dxfId="1137" priority="53" stopIfTrue="1">
      <formula>LEN(E12)&gt;=256</formula>
    </cfRule>
  </conditionalFormatting>
  <conditionalFormatting sqref="E12">
    <cfRule type="expression" dxfId="1136" priority="52" stopIfTrue="1">
      <formula>LEN(E12)&gt;=256</formula>
    </cfRule>
  </conditionalFormatting>
  <conditionalFormatting sqref="E12">
    <cfRule type="expression" dxfId="1135" priority="51" stopIfTrue="1">
      <formula>LEN(E12)&gt;=256</formula>
    </cfRule>
  </conditionalFormatting>
  <conditionalFormatting sqref="E12">
    <cfRule type="expression" dxfId="1134" priority="50" stopIfTrue="1">
      <formula>LEN(E12)&gt;=256</formula>
    </cfRule>
  </conditionalFormatting>
  <conditionalFormatting sqref="E12">
    <cfRule type="expression" dxfId="1133" priority="49" stopIfTrue="1">
      <formula>LEN(E12)&gt;=256</formula>
    </cfRule>
  </conditionalFormatting>
  <conditionalFormatting sqref="E12">
    <cfRule type="expression" dxfId="1132" priority="48" stopIfTrue="1">
      <formula>LEN(E12)&gt;=256</formula>
    </cfRule>
  </conditionalFormatting>
  <conditionalFormatting sqref="E12">
    <cfRule type="expression" dxfId="1131" priority="47" stopIfTrue="1">
      <formula>LEN(E12)&gt;=256</formula>
    </cfRule>
  </conditionalFormatting>
  <conditionalFormatting sqref="E12">
    <cfRule type="expression" dxfId="1130" priority="46" stopIfTrue="1">
      <formula>LEN(E12)&gt;=256</formula>
    </cfRule>
  </conditionalFormatting>
  <conditionalFormatting sqref="E12">
    <cfRule type="expression" dxfId="1129" priority="45" stopIfTrue="1">
      <formula>LEN(E12)&gt;=256</formula>
    </cfRule>
  </conditionalFormatting>
  <conditionalFormatting sqref="E12">
    <cfRule type="expression" dxfId="1128" priority="44" stopIfTrue="1">
      <formula>LEN(E12)&gt;=256</formula>
    </cfRule>
  </conditionalFormatting>
  <conditionalFormatting sqref="E12">
    <cfRule type="expression" dxfId="1127" priority="43" stopIfTrue="1">
      <formula>LEN(E12)&gt;=256</formula>
    </cfRule>
  </conditionalFormatting>
  <conditionalFormatting sqref="E12:E13">
    <cfRule type="expression" dxfId="1126" priority="42" stopIfTrue="1">
      <formula>LEN(E12)&gt;=256</formula>
    </cfRule>
  </conditionalFormatting>
  <conditionalFormatting sqref="E18">
    <cfRule type="expression" dxfId="1125" priority="41" stopIfTrue="1">
      <formula>LEN(E18)&gt;=256</formula>
    </cfRule>
  </conditionalFormatting>
  <conditionalFormatting sqref="E18">
    <cfRule type="expression" dxfId="1124" priority="40" stopIfTrue="1">
      <formula>LEN(E18)&gt;=256</formula>
    </cfRule>
  </conditionalFormatting>
  <conditionalFormatting sqref="E18">
    <cfRule type="expression" dxfId="1123" priority="39" stopIfTrue="1">
      <formula>LEN(E18)&gt;=256</formula>
    </cfRule>
  </conditionalFormatting>
  <conditionalFormatting sqref="E18">
    <cfRule type="expression" dxfId="1122" priority="38" stopIfTrue="1">
      <formula>LEN(E18)&gt;=256</formula>
    </cfRule>
  </conditionalFormatting>
  <conditionalFormatting sqref="E18">
    <cfRule type="expression" dxfId="1121" priority="37" stopIfTrue="1">
      <formula>LEN(E18)&gt;=256</formula>
    </cfRule>
  </conditionalFormatting>
  <conditionalFormatting sqref="E18">
    <cfRule type="expression" dxfId="1120" priority="36" stopIfTrue="1">
      <formula>LEN(E18)&gt;=256</formula>
    </cfRule>
  </conditionalFormatting>
  <conditionalFormatting sqref="E18">
    <cfRule type="expression" dxfId="1119" priority="35" stopIfTrue="1">
      <formula>LEN(E18)&gt;=256</formula>
    </cfRule>
  </conditionalFormatting>
  <conditionalFormatting sqref="E18">
    <cfRule type="expression" dxfId="1118" priority="34" stopIfTrue="1">
      <formula>LEN(E18)&gt;=256</formula>
    </cfRule>
  </conditionalFormatting>
  <conditionalFormatting sqref="E18">
    <cfRule type="expression" dxfId="1117" priority="33" stopIfTrue="1">
      <formula>LEN(E18)&gt;=256</formula>
    </cfRule>
  </conditionalFormatting>
  <conditionalFormatting sqref="E18">
    <cfRule type="expression" dxfId="1116" priority="32" stopIfTrue="1">
      <formula>LEN(E18)&gt;=256</formula>
    </cfRule>
  </conditionalFormatting>
  <conditionalFormatting sqref="E18">
    <cfRule type="expression" dxfId="1115" priority="31" stopIfTrue="1">
      <formula>LEN(E18)&gt;=256</formula>
    </cfRule>
  </conditionalFormatting>
  <conditionalFormatting sqref="E18">
    <cfRule type="expression" dxfId="1114" priority="30" stopIfTrue="1">
      <formula>LEN(E18)&gt;=256</formula>
    </cfRule>
  </conditionalFormatting>
  <conditionalFormatting sqref="E18">
    <cfRule type="expression" dxfId="1113" priority="29" stopIfTrue="1">
      <formula>LEN(E18)&gt;=256</formula>
    </cfRule>
  </conditionalFormatting>
  <conditionalFormatting sqref="E18">
    <cfRule type="expression" dxfId="1112" priority="28" stopIfTrue="1">
      <formula>LEN(E18)&gt;=256</formula>
    </cfRule>
  </conditionalFormatting>
  <conditionalFormatting sqref="E18">
    <cfRule type="expression" dxfId="1111" priority="27" stopIfTrue="1">
      <formula>LEN(E18)&gt;=256</formula>
    </cfRule>
  </conditionalFormatting>
  <conditionalFormatting sqref="E18">
    <cfRule type="expression" dxfId="1110" priority="26" stopIfTrue="1">
      <formula>LEN(E18)&gt;=256</formula>
    </cfRule>
  </conditionalFormatting>
  <conditionalFormatting sqref="E18">
    <cfRule type="expression" dxfId="1109" priority="25" stopIfTrue="1">
      <formula>LEN(E18)&gt;=256</formula>
    </cfRule>
  </conditionalFormatting>
  <conditionalFormatting sqref="E18">
    <cfRule type="expression" dxfId="1108" priority="24" stopIfTrue="1">
      <formula>LEN(E18)&gt;=256</formula>
    </cfRule>
  </conditionalFormatting>
  <conditionalFormatting sqref="E18">
    <cfRule type="expression" dxfId="1107" priority="23" stopIfTrue="1">
      <formula>LEN(E18)&gt;=256</formula>
    </cfRule>
  </conditionalFormatting>
  <conditionalFormatting sqref="E18">
    <cfRule type="expression" dxfId="1106" priority="22" stopIfTrue="1">
      <formula>LEN(E18)&gt;=256</formula>
    </cfRule>
  </conditionalFormatting>
  <conditionalFormatting sqref="E18">
    <cfRule type="expression" dxfId="1105" priority="21" stopIfTrue="1">
      <formula>LEN(E18)&gt;=256</formula>
    </cfRule>
  </conditionalFormatting>
  <conditionalFormatting sqref="E18">
    <cfRule type="expression" dxfId="1104" priority="20" stopIfTrue="1">
      <formula>LEN(E18)&gt;=256</formula>
    </cfRule>
  </conditionalFormatting>
  <conditionalFormatting sqref="E18">
    <cfRule type="expression" dxfId="1103" priority="19" stopIfTrue="1">
      <formula>LEN(E18)&gt;=256</formula>
    </cfRule>
  </conditionalFormatting>
  <conditionalFormatting sqref="E18">
    <cfRule type="expression" dxfId="1102" priority="18" stopIfTrue="1">
      <formula>LEN(E18)&gt;=256</formula>
    </cfRule>
  </conditionalFormatting>
  <conditionalFormatting sqref="E32">
    <cfRule type="expression" dxfId="1101" priority="17" stopIfTrue="1">
      <formula>LEN(E32)&gt;=256</formula>
    </cfRule>
  </conditionalFormatting>
  <conditionalFormatting sqref="E60:E61">
    <cfRule type="expression" dxfId="1100" priority="16" stopIfTrue="1">
      <formula>LEN(E60)&gt;=256</formula>
    </cfRule>
  </conditionalFormatting>
  <conditionalFormatting sqref="E61">
    <cfRule type="expression" dxfId="1099" priority="15" stopIfTrue="1">
      <formula>LEN(E61)&gt;=256</formula>
    </cfRule>
  </conditionalFormatting>
  <conditionalFormatting sqref="E60">
    <cfRule type="expression" dxfId="1098" priority="14" stopIfTrue="1">
      <formula>LEN(E60)&gt;=256</formula>
    </cfRule>
  </conditionalFormatting>
  <conditionalFormatting sqref="E60:E61">
    <cfRule type="expression" dxfId="1097" priority="13" stopIfTrue="1">
      <formula>LEN(E60)&gt;=256</formula>
    </cfRule>
  </conditionalFormatting>
  <conditionalFormatting sqref="E60:E61">
    <cfRule type="expression" dxfId="1096" priority="12" stopIfTrue="1">
      <formula>LEN(E60)&gt;=256</formula>
    </cfRule>
  </conditionalFormatting>
  <conditionalFormatting sqref="E60:E61">
    <cfRule type="expression" dxfId="1095" priority="11" stopIfTrue="1">
      <formula>LEN(E60)&gt;=256</formula>
    </cfRule>
  </conditionalFormatting>
  <conditionalFormatting sqref="E61">
    <cfRule type="expression" dxfId="1094" priority="10" stopIfTrue="1">
      <formula>LEN(E61)&gt;=256</formula>
    </cfRule>
  </conditionalFormatting>
  <conditionalFormatting sqref="E61">
    <cfRule type="expression" dxfId="1093" priority="9" stopIfTrue="1">
      <formula>LEN(E61)&gt;=256</formula>
    </cfRule>
  </conditionalFormatting>
  <conditionalFormatting sqref="E61">
    <cfRule type="expression" dxfId="1092" priority="8" stopIfTrue="1">
      <formula>LEN(E61)&gt;=256</formula>
    </cfRule>
  </conditionalFormatting>
  <conditionalFormatting sqref="E61">
    <cfRule type="expression" dxfId="1091" priority="7" stopIfTrue="1">
      <formula>LEN(E61)&gt;=256</formula>
    </cfRule>
  </conditionalFormatting>
  <conditionalFormatting sqref="E61">
    <cfRule type="expression" dxfId="1090" priority="6" stopIfTrue="1">
      <formula>LEN(E61)&gt;=256</formula>
    </cfRule>
  </conditionalFormatting>
  <conditionalFormatting sqref="E61">
    <cfRule type="expression" dxfId="1089" priority="5" stopIfTrue="1">
      <formula>LEN(E61)&gt;=256</formula>
    </cfRule>
  </conditionalFormatting>
  <conditionalFormatting sqref="E61">
    <cfRule type="expression" dxfId="1088" priority="4" stopIfTrue="1">
      <formula>LEN(E61)&gt;=256</formula>
    </cfRule>
  </conditionalFormatting>
  <conditionalFormatting sqref="E60:E61">
    <cfRule type="expression" dxfId="1087" priority="3" stopIfTrue="1">
      <formula>LEN(E60)&gt;=256</formula>
    </cfRule>
  </conditionalFormatting>
  <conditionalFormatting sqref="E61">
    <cfRule type="expression" dxfId="1086" priority="2" stopIfTrue="1">
      <formula>LEN(E61)&gt;=256</formula>
    </cfRule>
  </conditionalFormatting>
  <conditionalFormatting sqref="E60">
    <cfRule type="expression" dxfId="1085" priority="1" stopIfTrue="1">
      <formula>LEN(E60)&gt;=256</formula>
    </cfRule>
  </conditionalFormatting>
  <hyperlinks>
    <hyperlink ref="E48" r:id="rId1" display="http://www.epa.gov/cleanenergy/energy-resources/calculator.html" xr:uid="{8643E0FF-FD08-4276-BEC3-05EBC00A5D94}"/>
  </hyperlinks>
  <pageMargins left="0.5" right="0.5" top="0.4" bottom="0.4" header="0.5" footer="0.5"/>
  <pageSetup scale="5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CD5D7-987C-40A9-BA2D-A2EC860A7140}">
  <sheetPr>
    <tabColor theme="0" tint="-4.9989318521683403E-2"/>
  </sheetPr>
  <dimension ref="A1:E20"/>
  <sheetViews>
    <sheetView workbookViewId="0">
      <selection activeCell="D44" sqref="D44"/>
    </sheetView>
  </sheetViews>
  <sheetFormatPr defaultRowHeight="14.4" x14ac:dyDescent="0.3"/>
  <cols>
    <col min="1" max="1" width="27.77734375" customWidth="1"/>
    <col min="2" max="2" width="17.88671875" customWidth="1"/>
    <col min="3" max="3" width="19.5546875" customWidth="1"/>
    <col min="4" max="4" width="24.5546875" customWidth="1"/>
    <col min="5" max="5" width="31.77734375" customWidth="1"/>
  </cols>
  <sheetData>
    <row r="1" spans="1:5" ht="15" thickBot="1" x14ac:dyDescent="0.35"/>
    <row r="2" spans="1:5" ht="52.8" x14ac:dyDescent="0.3">
      <c r="A2" s="96" t="s">
        <v>83</v>
      </c>
      <c r="B2" s="126" t="s">
        <v>19</v>
      </c>
      <c r="C2" s="126" t="s">
        <v>18</v>
      </c>
      <c r="D2" s="126" t="s">
        <v>82</v>
      </c>
      <c r="E2" s="96" t="s">
        <v>16</v>
      </c>
    </row>
    <row r="3" spans="1:5" ht="382.8" x14ac:dyDescent="0.3">
      <c r="A3" s="85" t="s">
        <v>81</v>
      </c>
      <c r="B3" s="94">
        <v>0</v>
      </c>
      <c r="C3" s="94">
        <v>0</v>
      </c>
      <c r="D3" s="86">
        <f>B3-C3</f>
        <v>0</v>
      </c>
      <c r="E3" s="85" t="s">
        <v>80</v>
      </c>
    </row>
    <row r="4" spans="1:5" ht="105.6" x14ac:dyDescent="0.3">
      <c r="A4" s="85" t="s">
        <v>78</v>
      </c>
      <c r="B4" s="94">
        <v>0</v>
      </c>
      <c r="C4" s="94">
        <v>0</v>
      </c>
      <c r="D4" s="124">
        <f>B4-C4</f>
        <v>0</v>
      </c>
      <c r="E4" s="85" t="s">
        <v>77</v>
      </c>
    </row>
    <row r="5" spans="1:5" ht="66" x14ac:dyDescent="0.3">
      <c r="A5" s="39" t="s">
        <v>22</v>
      </c>
      <c r="B5" s="123"/>
      <c r="C5" s="122"/>
      <c r="D5" s="122"/>
      <c r="E5" s="39" t="s">
        <v>76</v>
      </c>
    </row>
    <row r="6" spans="1:5" ht="145.19999999999999" x14ac:dyDescent="0.3">
      <c r="A6" s="85" t="s">
        <v>75</v>
      </c>
      <c r="B6" s="94">
        <v>0</v>
      </c>
      <c r="C6" s="94">
        <v>0</v>
      </c>
      <c r="D6" s="86">
        <f>B6-C6</f>
        <v>0</v>
      </c>
      <c r="E6" s="85" t="s">
        <v>106</v>
      </c>
    </row>
    <row r="7" spans="1:5" x14ac:dyDescent="0.3">
      <c r="A7" s="39" t="s">
        <v>22</v>
      </c>
      <c r="B7" s="39"/>
      <c r="C7" s="39"/>
      <c r="D7" s="39"/>
      <c r="E7" s="39"/>
    </row>
    <row r="8" spans="1:5" ht="159" thickBot="1" x14ac:dyDescent="0.35">
      <c r="A8" s="121" t="s">
        <v>73</v>
      </c>
      <c r="B8" s="120"/>
      <c r="C8" s="119"/>
      <c r="D8" s="118">
        <f>ROUND(D3+($B$4*(D4+D6)),2)</f>
        <v>0</v>
      </c>
      <c r="E8" s="25" t="s">
        <v>72</v>
      </c>
    </row>
    <row r="9" spans="1:5" ht="52.8" x14ac:dyDescent="0.3">
      <c r="A9" s="96" t="s">
        <v>71</v>
      </c>
      <c r="B9" s="98" t="s">
        <v>19</v>
      </c>
      <c r="C9" s="98" t="s">
        <v>18</v>
      </c>
      <c r="D9" s="97" t="s">
        <v>54</v>
      </c>
      <c r="E9" s="96" t="s">
        <v>16</v>
      </c>
    </row>
    <row r="10" spans="1:5" ht="66" x14ac:dyDescent="0.3">
      <c r="A10" s="85" t="s">
        <v>70</v>
      </c>
      <c r="B10" s="116">
        <v>0</v>
      </c>
      <c r="C10" s="116">
        <v>0</v>
      </c>
      <c r="D10" s="90"/>
      <c r="E10" s="21"/>
    </row>
    <row r="11" spans="1:5" ht="224.4" x14ac:dyDescent="0.3">
      <c r="A11" s="85" t="s">
        <v>68</v>
      </c>
      <c r="B11" s="114">
        <v>0.85</v>
      </c>
      <c r="C11" s="114">
        <v>0.85</v>
      </c>
      <c r="D11" s="90"/>
      <c r="E11" s="85" t="s">
        <v>67</v>
      </c>
    </row>
    <row r="12" spans="1:5" ht="145.19999999999999" x14ac:dyDescent="0.3">
      <c r="A12" s="25" t="s">
        <v>66</v>
      </c>
      <c r="B12" s="109">
        <v>51</v>
      </c>
      <c r="C12" s="109">
        <v>0</v>
      </c>
      <c r="D12" s="108"/>
      <c r="E12" s="113" t="s">
        <v>107</v>
      </c>
    </row>
    <row r="13" spans="1:5" x14ac:dyDescent="0.3">
      <c r="A13" s="105"/>
      <c r="B13" s="107"/>
      <c r="C13" s="112"/>
      <c r="D13" s="106"/>
      <c r="E13" s="111"/>
    </row>
    <row r="14" spans="1:5" ht="369.6" x14ac:dyDescent="0.3">
      <c r="A14" s="21"/>
      <c r="B14" s="104"/>
      <c r="C14" s="104"/>
      <c r="D14" s="103"/>
      <c r="E14" s="110" t="s">
        <v>63</v>
      </c>
    </row>
    <row r="15" spans="1:5" ht="39.6" x14ac:dyDescent="0.3">
      <c r="A15" s="39" t="s">
        <v>22</v>
      </c>
      <c r="B15" s="39"/>
      <c r="C15" s="39"/>
      <c r="D15" s="39"/>
      <c r="E15" s="39" t="s">
        <v>62</v>
      </c>
    </row>
    <row r="16" spans="1:5" ht="92.4" x14ac:dyDescent="0.3">
      <c r="A16" s="25" t="s">
        <v>61</v>
      </c>
      <c r="B16" s="109">
        <v>24</v>
      </c>
      <c r="C16" s="109">
        <v>2995</v>
      </c>
      <c r="D16" s="108"/>
      <c r="E16" s="25" t="s">
        <v>108</v>
      </c>
    </row>
    <row r="17" spans="1:5" ht="105.6" x14ac:dyDescent="0.3">
      <c r="A17" s="105"/>
      <c r="B17" s="107"/>
      <c r="C17" s="107"/>
      <c r="D17" s="106"/>
      <c r="E17" s="105" t="s">
        <v>109</v>
      </c>
    </row>
    <row r="18" spans="1:5" ht="79.2" x14ac:dyDescent="0.3">
      <c r="A18" s="21"/>
      <c r="B18" s="104"/>
      <c r="C18" s="104"/>
      <c r="D18" s="103"/>
      <c r="E18" s="21" t="s">
        <v>110</v>
      </c>
    </row>
    <row r="19" spans="1:5" ht="26.4" x14ac:dyDescent="0.3">
      <c r="A19" s="39" t="s">
        <v>22</v>
      </c>
      <c r="B19" s="39"/>
      <c r="C19" s="39"/>
      <c r="D19" s="39"/>
      <c r="E19" s="39" t="s">
        <v>2</v>
      </c>
    </row>
    <row r="20" spans="1:5" ht="211.2" x14ac:dyDescent="0.3">
      <c r="A20" s="25" t="s">
        <v>57</v>
      </c>
      <c r="B20" s="102">
        <f>ROUND((((B10-(B11*B10))+($B$4*(B12+B16)))*$B$6)*($B$5/1000),2)</f>
        <v>0</v>
      </c>
      <c r="C20" s="102">
        <f>ROUND((((C10-(C11*C10))+($B$4*(C12+C16)))*$B$6)*($B$5/1000),2)</f>
        <v>0</v>
      </c>
      <c r="D20" s="102">
        <f>C20-B20</f>
        <v>0</v>
      </c>
      <c r="E20" s="101" t="s">
        <v>56</v>
      </c>
    </row>
  </sheetData>
  <conditionalFormatting sqref="E10:E20 E2:E8">
    <cfRule type="expression" dxfId="349" priority="49" stopIfTrue="1">
      <formula>LEN(E2)&gt;=256</formula>
    </cfRule>
  </conditionalFormatting>
  <conditionalFormatting sqref="E15">
    <cfRule type="expression" dxfId="348" priority="48" stopIfTrue="1">
      <formula>LEN(E15)&gt;=256</formula>
    </cfRule>
  </conditionalFormatting>
  <conditionalFormatting sqref="E7">
    <cfRule type="expression" dxfId="347" priority="47" stopIfTrue="1">
      <formula>LEN(E7)&gt;=256</formula>
    </cfRule>
  </conditionalFormatting>
  <conditionalFormatting sqref="E7">
    <cfRule type="expression" dxfId="346" priority="46" stopIfTrue="1">
      <formula>LEN(E7)&gt;=256</formula>
    </cfRule>
  </conditionalFormatting>
  <conditionalFormatting sqref="E7">
    <cfRule type="expression" dxfId="345" priority="45" stopIfTrue="1">
      <formula>LEN(E7)&gt;=256</formula>
    </cfRule>
  </conditionalFormatting>
  <conditionalFormatting sqref="E7">
    <cfRule type="expression" dxfId="344" priority="44" stopIfTrue="1">
      <formula>LEN(E7)&gt;=256</formula>
    </cfRule>
  </conditionalFormatting>
  <conditionalFormatting sqref="E7">
    <cfRule type="expression" dxfId="343" priority="43" stopIfTrue="1">
      <formula>LEN(E7)&gt;=256</formula>
    </cfRule>
  </conditionalFormatting>
  <conditionalFormatting sqref="E7">
    <cfRule type="expression" dxfId="342" priority="42" stopIfTrue="1">
      <formula>LEN(E7)&gt;=256</formula>
    </cfRule>
  </conditionalFormatting>
  <conditionalFormatting sqref="E7">
    <cfRule type="expression" dxfId="341" priority="41" stopIfTrue="1">
      <formula>LEN(E7)&gt;=256</formula>
    </cfRule>
  </conditionalFormatting>
  <conditionalFormatting sqref="E7">
    <cfRule type="expression" dxfId="340" priority="40" stopIfTrue="1">
      <formula>LEN(E7)&gt;=256</formula>
    </cfRule>
  </conditionalFormatting>
  <conditionalFormatting sqref="E7">
    <cfRule type="expression" dxfId="339" priority="39" stopIfTrue="1">
      <formula>LEN(E7)&gt;=256</formula>
    </cfRule>
  </conditionalFormatting>
  <conditionalFormatting sqref="E7">
    <cfRule type="expression" dxfId="338" priority="38" stopIfTrue="1">
      <formula>LEN(E7)&gt;=256</formula>
    </cfRule>
  </conditionalFormatting>
  <conditionalFormatting sqref="E19">
    <cfRule type="expression" dxfId="337" priority="37" stopIfTrue="1">
      <formula>LEN(E19)&gt;=256</formula>
    </cfRule>
  </conditionalFormatting>
  <conditionalFormatting sqref="E19">
    <cfRule type="expression" dxfId="336" priority="36" stopIfTrue="1">
      <formula>LEN(E19)&gt;=256</formula>
    </cfRule>
  </conditionalFormatting>
  <conditionalFormatting sqref="E19">
    <cfRule type="expression" dxfId="335" priority="35" stopIfTrue="1">
      <formula>LEN(E19)&gt;=256</formula>
    </cfRule>
  </conditionalFormatting>
  <conditionalFormatting sqref="E19">
    <cfRule type="expression" dxfId="334" priority="34" stopIfTrue="1">
      <formula>LEN(E19)&gt;=256</formula>
    </cfRule>
  </conditionalFormatting>
  <conditionalFormatting sqref="E19">
    <cfRule type="expression" dxfId="333" priority="33" stopIfTrue="1">
      <formula>LEN(E19)&gt;=256</formula>
    </cfRule>
  </conditionalFormatting>
  <conditionalFormatting sqref="E19">
    <cfRule type="expression" dxfId="332" priority="32" stopIfTrue="1">
      <formula>LEN(E19)&gt;=256</formula>
    </cfRule>
  </conditionalFormatting>
  <conditionalFormatting sqref="E19">
    <cfRule type="expression" dxfId="331" priority="31" stopIfTrue="1">
      <formula>LEN(E19)&gt;=256</formula>
    </cfRule>
  </conditionalFormatting>
  <conditionalFormatting sqref="E19">
    <cfRule type="expression" dxfId="330" priority="30" stopIfTrue="1">
      <formula>LEN(E19)&gt;=256</formula>
    </cfRule>
  </conditionalFormatting>
  <conditionalFormatting sqref="E19">
    <cfRule type="expression" dxfId="329" priority="29" stopIfTrue="1">
      <formula>LEN(E19)&gt;=256</formula>
    </cfRule>
  </conditionalFormatting>
  <conditionalFormatting sqref="E19">
    <cfRule type="expression" dxfId="328" priority="28" stopIfTrue="1">
      <formula>LEN(E19)&gt;=256</formula>
    </cfRule>
  </conditionalFormatting>
  <conditionalFormatting sqref="E19">
    <cfRule type="expression" dxfId="327" priority="27" stopIfTrue="1">
      <formula>LEN(E19)&gt;=256</formula>
    </cfRule>
  </conditionalFormatting>
  <conditionalFormatting sqref="E19">
    <cfRule type="expression" dxfId="326" priority="26" stopIfTrue="1">
      <formula>LEN(E19)&gt;=256</formula>
    </cfRule>
  </conditionalFormatting>
  <conditionalFormatting sqref="E19">
    <cfRule type="expression" dxfId="325" priority="25" stopIfTrue="1">
      <formula>LEN(E19)&gt;=256</formula>
    </cfRule>
  </conditionalFormatting>
  <conditionalFormatting sqref="E5">
    <cfRule type="expression" dxfId="324" priority="24" stopIfTrue="1">
      <formula>LEN(E5)&gt;=256</formula>
    </cfRule>
  </conditionalFormatting>
  <conditionalFormatting sqref="E5">
    <cfRule type="expression" dxfId="323" priority="23" stopIfTrue="1">
      <formula>LEN(E5)&gt;=256</formula>
    </cfRule>
  </conditionalFormatting>
  <conditionalFormatting sqref="E5">
    <cfRule type="expression" dxfId="322" priority="22" stopIfTrue="1">
      <formula>LEN(E5)&gt;=256</formula>
    </cfRule>
  </conditionalFormatting>
  <conditionalFormatting sqref="E5">
    <cfRule type="expression" dxfId="321" priority="21" stopIfTrue="1">
      <formula>LEN(E5)&gt;=256</formula>
    </cfRule>
  </conditionalFormatting>
  <conditionalFormatting sqref="E5">
    <cfRule type="expression" dxfId="320" priority="20" stopIfTrue="1">
      <formula>LEN(E5)&gt;=256</formula>
    </cfRule>
  </conditionalFormatting>
  <conditionalFormatting sqref="E5">
    <cfRule type="expression" dxfId="319" priority="19" stopIfTrue="1">
      <formula>LEN(E5)&gt;=256</formula>
    </cfRule>
  </conditionalFormatting>
  <conditionalFormatting sqref="E5">
    <cfRule type="expression" dxfId="318" priority="18" stopIfTrue="1">
      <formula>LEN(E5)&gt;=256</formula>
    </cfRule>
  </conditionalFormatting>
  <conditionalFormatting sqref="E5">
    <cfRule type="expression" dxfId="317" priority="17" stopIfTrue="1">
      <formula>LEN(E5)&gt;=256</formula>
    </cfRule>
  </conditionalFormatting>
  <conditionalFormatting sqref="E5">
    <cfRule type="expression" dxfId="316" priority="16" stopIfTrue="1">
      <formula>LEN(E5)&gt;=256</formula>
    </cfRule>
  </conditionalFormatting>
  <conditionalFormatting sqref="E5">
    <cfRule type="expression" dxfId="315" priority="15" stopIfTrue="1">
      <formula>LEN(E5)&gt;=256</formula>
    </cfRule>
  </conditionalFormatting>
  <conditionalFormatting sqref="E5">
    <cfRule type="expression" dxfId="314" priority="14" stopIfTrue="1">
      <formula>LEN(E5)&gt;=256</formula>
    </cfRule>
  </conditionalFormatting>
  <conditionalFormatting sqref="E5">
    <cfRule type="expression" dxfId="313" priority="13" stopIfTrue="1">
      <formula>LEN(E5)&gt;=256</formula>
    </cfRule>
  </conditionalFormatting>
  <conditionalFormatting sqref="E5">
    <cfRule type="expression" dxfId="312" priority="12" stopIfTrue="1">
      <formula>LEN(E5)&gt;=256</formula>
    </cfRule>
  </conditionalFormatting>
  <conditionalFormatting sqref="E5">
    <cfRule type="expression" dxfId="311" priority="11" stopIfTrue="1">
      <formula>LEN(E5)&gt;=256</formula>
    </cfRule>
  </conditionalFormatting>
  <conditionalFormatting sqref="E5">
    <cfRule type="expression" dxfId="310" priority="10" stopIfTrue="1">
      <formula>LEN(E5)&gt;=256</formula>
    </cfRule>
  </conditionalFormatting>
  <conditionalFormatting sqref="E5">
    <cfRule type="expression" dxfId="309" priority="9" stopIfTrue="1">
      <formula>LEN(E5)&gt;=256</formula>
    </cfRule>
  </conditionalFormatting>
  <conditionalFormatting sqref="E5">
    <cfRule type="expression" dxfId="308" priority="8" stopIfTrue="1">
      <formula>LEN(E5)&gt;=256</formula>
    </cfRule>
  </conditionalFormatting>
  <conditionalFormatting sqref="E5">
    <cfRule type="expression" dxfId="307" priority="7" stopIfTrue="1">
      <formula>LEN(E5)&gt;=256</formula>
    </cfRule>
  </conditionalFormatting>
  <conditionalFormatting sqref="E5">
    <cfRule type="expression" dxfId="306" priority="6" stopIfTrue="1">
      <formula>LEN(E5)&gt;=256</formula>
    </cfRule>
  </conditionalFormatting>
  <conditionalFormatting sqref="E5">
    <cfRule type="expression" dxfId="305" priority="5" stopIfTrue="1">
      <formula>LEN(E5)&gt;=256</formula>
    </cfRule>
  </conditionalFormatting>
  <conditionalFormatting sqref="E5">
    <cfRule type="expression" dxfId="304" priority="4" stopIfTrue="1">
      <formula>LEN(E5)&gt;=256</formula>
    </cfRule>
  </conditionalFormatting>
  <conditionalFormatting sqref="E5">
    <cfRule type="expression" dxfId="303" priority="3" stopIfTrue="1">
      <formula>LEN(E5)&gt;=256</formula>
    </cfRule>
  </conditionalFormatting>
  <conditionalFormatting sqref="E5">
    <cfRule type="expression" dxfId="302" priority="2" stopIfTrue="1">
      <formula>LEN(E5)&gt;=256</formula>
    </cfRule>
  </conditionalFormatting>
  <conditionalFormatting sqref="E19">
    <cfRule type="expression" dxfId="301" priority="1" stopIfTrue="1">
      <formula>LEN(E19)&gt;=256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2D073-627E-4EC9-8169-06F42A89FE73}">
  <dimension ref="A1:E26"/>
  <sheetViews>
    <sheetView tabSelected="1" workbookViewId="0">
      <selection activeCell="H3" sqref="H3"/>
    </sheetView>
  </sheetViews>
  <sheetFormatPr defaultRowHeight="14.4" x14ac:dyDescent="0.3"/>
  <cols>
    <col min="1" max="1" width="17.77734375" customWidth="1"/>
    <col min="2" max="2" width="17.88671875" customWidth="1"/>
    <col min="3" max="4" width="17.77734375" customWidth="1"/>
    <col min="5" max="5" width="17.88671875" customWidth="1"/>
  </cols>
  <sheetData>
    <row r="1" spans="1:5" ht="52.8" x14ac:dyDescent="0.3">
      <c r="A1" s="96" t="s">
        <v>83</v>
      </c>
      <c r="B1" s="126" t="s">
        <v>19</v>
      </c>
      <c r="C1" s="126" t="s">
        <v>18</v>
      </c>
      <c r="D1" s="126" t="s">
        <v>82</v>
      </c>
      <c r="E1" s="96" t="s">
        <v>16</v>
      </c>
    </row>
    <row r="2" spans="1:5" ht="343.2" x14ac:dyDescent="0.3">
      <c r="A2" s="85" t="s">
        <v>103</v>
      </c>
      <c r="B2" s="161">
        <v>0</v>
      </c>
      <c r="C2" s="161">
        <v>0</v>
      </c>
      <c r="D2" s="124">
        <f>B2-C2</f>
        <v>0</v>
      </c>
      <c r="E2" s="85" t="s">
        <v>102</v>
      </c>
    </row>
    <row r="3" spans="1:5" ht="105.6" x14ac:dyDescent="0.3">
      <c r="A3" s="85" t="s">
        <v>78</v>
      </c>
      <c r="B3" s="93">
        <v>0</v>
      </c>
      <c r="C3" s="93">
        <v>0</v>
      </c>
      <c r="D3" s="124">
        <f>B3-C3</f>
        <v>0</v>
      </c>
      <c r="E3" s="85" t="s">
        <v>77</v>
      </c>
    </row>
    <row r="4" spans="1:5" ht="66" x14ac:dyDescent="0.3">
      <c r="A4" s="39" t="s">
        <v>22</v>
      </c>
      <c r="B4" s="123"/>
      <c r="C4" s="122"/>
      <c r="D4" s="122"/>
      <c r="E4" s="39" t="s">
        <v>76</v>
      </c>
    </row>
    <row r="5" spans="1:5" ht="26.4" x14ac:dyDescent="0.3">
      <c r="A5" s="39"/>
      <c r="B5" s="39"/>
      <c r="C5" s="39"/>
      <c r="D5" s="39"/>
      <c r="E5" s="39" t="s">
        <v>2</v>
      </c>
    </row>
    <row r="6" spans="1:5" ht="26.4" x14ac:dyDescent="0.3">
      <c r="A6" s="39" t="s">
        <v>22</v>
      </c>
      <c r="B6" s="39"/>
      <c r="C6" s="39"/>
      <c r="D6" s="39"/>
      <c r="E6" s="39" t="s">
        <v>2</v>
      </c>
    </row>
    <row r="7" spans="1:5" ht="119.4" thickBot="1" x14ac:dyDescent="0.35">
      <c r="A7" s="121" t="s">
        <v>73</v>
      </c>
      <c r="B7" s="120"/>
      <c r="C7" s="119"/>
      <c r="D7" s="118">
        <f>ROUND(D2+($B$4*(D3+D5)),2)</f>
        <v>0</v>
      </c>
      <c r="E7" s="25" t="s">
        <v>101</v>
      </c>
    </row>
    <row r="8" spans="1:5" ht="52.8" x14ac:dyDescent="0.3">
      <c r="A8" s="96" t="s">
        <v>71</v>
      </c>
      <c r="B8" s="98" t="s">
        <v>19</v>
      </c>
      <c r="C8" s="98" t="s">
        <v>18</v>
      </c>
      <c r="D8" s="97" t="s">
        <v>54</v>
      </c>
      <c r="E8" s="96" t="s">
        <v>16</v>
      </c>
    </row>
    <row r="9" spans="1:5" x14ac:dyDescent="0.3">
      <c r="A9" s="39"/>
      <c r="B9" s="39"/>
      <c r="C9" s="39"/>
      <c r="D9" s="39"/>
      <c r="E9" s="39"/>
    </row>
    <row r="10" spans="1:5" ht="26.4" x14ac:dyDescent="0.3">
      <c r="A10" s="39" t="s">
        <v>22</v>
      </c>
      <c r="B10" s="39"/>
      <c r="C10" s="39"/>
      <c r="D10" s="39"/>
      <c r="E10" s="39" t="s">
        <v>2</v>
      </c>
    </row>
    <row r="11" spans="1:5" ht="158.4" x14ac:dyDescent="0.3">
      <c r="A11" s="25" t="s">
        <v>66</v>
      </c>
      <c r="B11" s="109">
        <v>200</v>
      </c>
      <c r="C11" s="109">
        <v>300</v>
      </c>
      <c r="D11" s="108"/>
      <c r="E11" s="113" t="s">
        <v>111</v>
      </c>
    </row>
    <row r="12" spans="1:5" ht="290.39999999999998" x14ac:dyDescent="0.3">
      <c r="A12" s="21"/>
      <c r="B12" s="104"/>
      <c r="C12" s="160"/>
      <c r="D12" s="159"/>
      <c r="E12" s="158" t="s">
        <v>99</v>
      </c>
    </row>
    <row r="13" spans="1:5" ht="26.4" x14ac:dyDescent="0.3">
      <c r="A13" s="39"/>
      <c r="B13" s="39"/>
      <c r="C13" s="39"/>
      <c r="D13" s="39"/>
      <c r="E13" s="39" t="s">
        <v>2</v>
      </c>
    </row>
    <row r="14" spans="1:5" ht="26.4" x14ac:dyDescent="0.3">
      <c r="A14" s="39" t="s">
        <v>22</v>
      </c>
      <c r="B14" s="39"/>
      <c r="C14" s="39"/>
      <c r="D14" s="39"/>
      <c r="E14" s="39" t="s">
        <v>2</v>
      </c>
    </row>
    <row r="15" spans="1:5" ht="39.6" x14ac:dyDescent="0.3">
      <c r="A15" s="39"/>
      <c r="B15" s="39"/>
      <c r="C15" s="39"/>
      <c r="D15" s="39"/>
      <c r="E15" s="39" t="s">
        <v>62</v>
      </c>
    </row>
    <row r="16" spans="1:5" ht="39.6" x14ac:dyDescent="0.3">
      <c r="A16" s="39"/>
      <c r="B16" s="39"/>
      <c r="C16" s="39"/>
      <c r="D16" s="39"/>
      <c r="E16" s="39" t="s">
        <v>62</v>
      </c>
    </row>
    <row r="17" spans="1:5" ht="39.6" x14ac:dyDescent="0.3">
      <c r="A17" s="39"/>
      <c r="B17" s="39"/>
      <c r="C17" s="39"/>
      <c r="D17" s="39"/>
      <c r="E17" s="39" t="s">
        <v>62</v>
      </c>
    </row>
    <row r="18" spans="1:5" ht="26.4" x14ac:dyDescent="0.3">
      <c r="A18" s="39" t="s">
        <v>22</v>
      </c>
      <c r="B18" s="39"/>
      <c r="C18" s="39"/>
      <c r="D18" s="39"/>
      <c r="E18" s="39" t="s">
        <v>2</v>
      </c>
    </row>
    <row r="19" spans="1:5" ht="211.8" thickBot="1" x14ac:dyDescent="0.35">
      <c r="A19" s="25" t="s">
        <v>57</v>
      </c>
      <c r="B19" s="102">
        <f>ROUND((((B9-(B10*B9))+($B$4*(B11+B15)))*$B$6)*($B$5/1000),2)</f>
        <v>0</v>
      </c>
      <c r="C19" s="102">
        <f>ROUND((((C9-(C10*C9))+($B$4*(C11+C15)))*$B$6)*($B$5/1000),2)</f>
        <v>0</v>
      </c>
      <c r="D19" s="118">
        <f>C19-B19</f>
        <v>0</v>
      </c>
      <c r="E19" s="101" t="s">
        <v>56</v>
      </c>
    </row>
    <row r="20" spans="1:5" ht="39.6" x14ac:dyDescent="0.3">
      <c r="A20" s="99" t="s">
        <v>55</v>
      </c>
      <c r="B20" s="98" t="s">
        <v>19</v>
      </c>
      <c r="C20" s="98" t="s">
        <v>18</v>
      </c>
      <c r="D20" s="97" t="s">
        <v>54</v>
      </c>
      <c r="E20" s="96" t="s">
        <v>16</v>
      </c>
    </row>
    <row r="21" spans="1:5" ht="79.2" x14ac:dyDescent="0.3">
      <c r="A21" s="85" t="s">
        <v>53</v>
      </c>
      <c r="B21" s="124">
        <v>0</v>
      </c>
      <c r="C21" s="94">
        <v>0</v>
      </c>
      <c r="D21" s="90"/>
      <c r="E21" s="85"/>
    </row>
    <row r="22" spans="1:5" ht="145.19999999999999" x14ac:dyDescent="0.3">
      <c r="A22" s="85" t="s">
        <v>51</v>
      </c>
      <c r="B22" s="124">
        <v>0</v>
      </c>
      <c r="C22" s="157">
        <v>35</v>
      </c>
      <c r="D22" s="90"/>
      <c r="E22" s="85" t="s">
        <v>50</v>
      </c>
    </row>
    <row r="23" spans="1:5" ht="396" x14ac:dyDescent="0.3">
      <c r="A23" s="85" t="s">
        <v>49</v>
      </c>
      <c r="B23" s="92">
        <v>0</v>
      </c>
      <c r="C23" s="141">
        <v>6</v>
      </c>
      <c r="D23" s="90"/>
      <c r="E23" s="85" t="s">
        <v>48</v>
      </c>
    </row>
    <row r="24" spans="1:5" x14ac:dyDescent="0.3">
      <c r="A24" s="39" t="s">
        <v>22</v>
      </c>
      <c r="B24" s="39"/>
      <c r="C24" s="39"/>
      <c r="D24" s="39"/>
      <c r="E24" s="39"/>
    </row>
    <row r="25" spans="1:5" ht="198" x14ac:dyDescent="0.3">
      <c r="A25" s="89">
        <v>0</v>
      </c>
      <c r="B25" s="17">
        <f>IF(AND(ISNUMBER($A25),ROUND($A25,3)&gt;=0),ROUND(ROUND($A25,3)*B3,2),0)</f>
        <v>0</v>
      </c>
      <c r="C25" s="17">
        <f>IF(AND(ISNUMBER($A25),ROUND($A25,3)&gt;=0),ROUND(ROUND($A25,3)*C3,2),0)</f>
        <v>0</v>
      </c>
      <c r="D25" s="156">
        <f>B25-C25</f>
        <v>0</v>
      </c>
      <c r="E25" s="88" t="s">
        <v>8</v>
      </c>
    </row>
    <row r="26" spans="1:5" ht="158.4" x14ac:dyDescent="0.3">
      <c r="A26" s="85" t="s">
        <v>47</v>
      </c>
      <c r="B26" s="86">
        <f>ROUND(((B21+B22)*B23+B25)*$B$4,2)</f>
        <v>0</v>
      </c>
      <c r="C26" s="86">
        <f>ROUND(((C21+C22)*C23+C25)*$B$4,2)</f>
        <v>0</v>
      </c>
      <c r="D26" s="124">
        <f>C26-B26</f>
        <v>0</v>
      </c>
      <c r="E26" s="85" t="s">
        <v>46</v>
      </c>
    </row>
  </sheetData>
  <conditionalFormatting sqref="E9:E26 E1:E7">
    <cfRule type="expression" dxfId="42" priority="43" stopIfTrue="1">
      <formula>LEN(E1)&gt;=256</formula>
    </cfRule>
  </conditionalFormatting>
  <conditionalFormatting sqref="E15">
    <cfRule type="expression" dxfId="41" priority="42" stopIfTrue="1">
      <formula>LEN(E15)&gt;=256</formula>
    </cfRule>
  </conditionalFormatting>
  <conditionalFormatting sqref="E16">
    <cfRule type="expression" dxfId="40" priority="41" stopIfTrue="1">
      <formula>LEN(E16)&gt;=256</formula>
    </cfRule>
  </conditionalFormatting>
  <conditionalFormatting sqref="E24">
    <cfRule type="expression" dxfId="39" priority="40" stopIfTrue="1">
      <formula>LEN(E24)&gt;=256</formula>
    </cfRule>
  </conditionalFormatting>
  <conditionalFormatting sqref="E24">
    <cfRule type="expression" dxfId="38" priority="39" stopIfTrue="1">
      <formula>LEN(E24)&gt;=256</formula>
    </cfRule>
  </conditionalFormatting>
  <conditionalFormatting sqref="E24">
    <cfRule type="expression" dxfId="37" priority="38" stopIfTrue="1">
      <formula>LEN(E24)&gt;=256</formula>
    </cfRule>
  </conditionalFormatting>
  <conditionalFormatting sqref="E24">
    <cfRule type="expression" dxfId="36" priority="37" stopIfTrue="1">
      <formula>LEN(E24)&gt;=256</formula>
    </cfRule>
  </conditionalFormatting>
  <conditionalFormatting sqref="E24">
    <cfRule type="expression" dxfId="35" priority="36" stopIfTrue="1">
      <formula>LEN(E24)&gt;=256</formula>
    </cfRule>
  </conditionalFormatting>
  <conditionalFormatting sqref="E24">
    <cfRule type="expression" dxfId="34" priority="35" stopIfTrue="1">
      <formula>LEN(E24)&gt;=256</formula>
    </cfRule>
  </conditionalFormatting>
  <conditionalFormatting sqref="E24">
    <cfRule type="expression" dxfId="33" priority="34" stopIfTrue="1">
      <formula>LEN(E24)&gt;=256</formula>
    </cfRule>
  </conditionalFormatting>
  <conditionalFormatting sqref="E24">
    <cfRule type="expression" dxfId="32" priority="33" stopIfTrue="1">
      <formula>LEN(E24)&gt;=256</formula>
    </cfRule>
  </conditionalFormatting>
  <conditionalFormatting sqref="E3:E4">
    <cfRule type="expression" dxfId="31" priority="32" stopIfTrue="1">
      <formula>LEN(E3)&gt;=256</formula>
    </cfRule>
  </conditionalFormatting>
  <conditionalFormatting sqref="E12:E13">
    <cfRule type="expression" dxfId="30" priority="31" stopIfTrue="1">
      <formula>LEN(E12)&gt;=256</formula>
    </cfRule>
  </conditionalFormatting>
  <conditionalFormatting sqref="E22">
    <cfRule type="expression" dxfId="29" priority="30" stopIfTrue="1">
      <formula>LEN(E22)&gt;=256</formula>
    </cfRule>
  </conditionalFormatting>
  <conditionalFormatting sqref="E22">
    <cfRule type="expression" dxfId="28" priority="29" stopIfTrue="1">
      <formula>LEN(E22)&gt;=256</formula>
    </cfRule>
  </conditionalFormatting>
  <conditionalFormatting sqref="E23">
    <cfRule type="expression" dxfId="27" priority="28" stopIfTrue="1">
      <formula>LEN(E23)&gt;=256</formula>
    </cfRule>
  </conditionalFormatting>
  <conditionalFormatting sqref="E25">
    <cfRule type="expression" dxfId="26" priority="27" stopIfTrue="1">
      <formula>LEN(E25)&gt;=256</formula>
    </cfRule>
  </conditionalFormatting>
  <conditionalFormatting sqref="E11:E13">
    <cfRule type="expression" dxfId="25" priority="26" stopIfTrue="1">
      <formula>LEN(E11)&gt;=256</formula>
    </cfRule>
  </conditionalFormatting>
  <conditionalFormatting sqref="E4">
    <cfRule type="expression" dxfId="24" priority="25" stopIfTrue="1">
      <formula>LEN(E4)&gt;=256</formula>
    </cfRule>
  </conditionalFormatting>
  <conditionalFormatting sqref="E4">
    <cfRule type="expression" dxfId="23" priority="24" stopIfTrue="1">
      <formula>LEN(E4)&gt;=256</formula>
    </cfRule>
  </conditionalFormatting>
  <conditionalFormatting sqref="E4">
    <cfRule type="expression" dxfId="22" priority="23" stopIfTrue="1">
      <formula>LEN(E4)&gt;=256</formula>
    </cfRule>
  </conditionalFormatting>
  <conditionalFormatting sqref="E4">
    <cfRule type="expression" dxfId="21" priority="22" stopIfTrue="1">
      <formula>LEN(E4)&gt;=256</formula>
    </cfRule>
  </conditionalFormatting>
  <conditionalFormatting sqref="E4">
    <cfRule type="expression" dxfId="20" priority="21" stopIfTrue="1">
      <formula>LEN(E4)&gt;=256</formula>
    </cfRule>
  </conditionalFormatting>
  <conditionalFormatting sqref="E4">
    <cfRule type="expression" dxfId="19" priority="20" stopIfTrue="1">
      <formula>LEN(E4)&gt;=256</formula>
    </cfRule>
  </conditionalFormatting>
  <conditionalFormatting sqref="E4">
    <cfRule type="expression" dxfId="18" priority="19" stopIfTrue="1">
      <formula>LEN(E4)&gt;=256</formula>
    </cfRule>
  </conditionalFormatting>
  <conditionalFormatting sqref="E4">
    <cfRule type="expression" dxfId="17" priority="18" stopIfTrue="1">
      <formula>LEN(E4)&gt;=256</formula>
    </cfRule>
  </conditionalFormatting>
  <conditionalFormatting sqref="E4">
    <cfRule type="expression" dxfId="16" priority="17" stopIfTrue="1">
      <formula>LEN(E4)&gt;=256</formula>
    </cfRule>
  </conditionalFormatting>
  <conditionalFormatting sqref="E4">
    <cfRule type="expression" dxfId="15" priority="16" stopIfTrue="1">
      <formula>LEN(E4)&gt;=256</formula>
    </cfRule>
  </conditionalFormatting>
  <conditionalFormatting sqref="E4">
    <cfRule type="expression" dxfId="14" priority="15" stopIfTrue="1">
      <formula>LEN(E4)&gt;=256</formula>
    </cfRule>
  </conditionalFormatting>
  <conditionalFormatting sqref="E4">
    <cfRule type="expression" dxfId="13" priority="14" stopIfTrue="1">
      <formula>LEN(E4)&gt;=256</formula>
    </cfRule>
  </conditionalFormatting>
  <conditionalFormatting sqref="E4">
    <cfRule type="expression" dxfId="12" priority="13" stopIfTrue="1">
      <formula>LEN(E4)&gt;=256</formula>
    </cfRule>
  </conditionalFormatting>
  <conditionalFormatting sqref="E4">
    <cfRule type="expression" dxfId="11" priority="12" stopIfTrue="1">
      <formula>LEN(E4)&gt;=256</formula>
    </cfRule>
  </conditionalFormatting>
  <conditionalFormatting sqref="E4">
    <cfRule type="expression" dxfId="10" priority="11" stopIfTrue="1">
      <formula>LEN(E4)&gt;=256</formula>
    </cfRule>
  </conditionalFormatting>
  <conditionalFormatting sqref="E4">
    <cfRule type="expression" dxfId="9" priority="10" stopIfTrue="1">
      <formula>LEN(E4)&gt;=256</formula>
    </cfRule>
  </conditionalFormatting>
  <conditionalFormatting sqref="E4">
    <cfRule type="expression" dxfId="8" priority="9" stopIfTrue="1">
      <formula>LEN(E4)&gt;=256</formula>
    </cfRule>
  </conditionalFormatting>
  <conditionalFormatting sqref="E4">
    <cfRule type="expression" dxfId="7" priority="8" stopIfTrue="1">
      <formula>LEN(E4)&gt;=256</formula>
    </cfRule>
  </conditionalFormatting>
  <conditionalFormatting sqref="E4">
    <cfRule type="expression" dxfId="6" priority="7" stopIfTrue="1">
      <formula>LEN(E4)&gt;=256</formula>
    </cfRule>
  </conditionalFormatting>
  <conditionalFormatting sqref="E4">
    <cfRule type="expression" dxfId="5" priority="6" stopIfTrue="1">
      <formula>LEN(E4)&gt;=256</formula>
    </cfRule>
  </conditionalFormatting>
  <conditionalFormatting sqref="E4">
    <cfRule type="expression" dxfId="4" priority="5" stopIfTrue="1">
      <formula>LEN(E4)&gt;=256</formula>
    </cfRule>
  </conditionalFormatting>
  <conditionalFormatting sqref="E4">
    <cfRule type="expression" dxfId="3" priority="4" stopIfTrue="1">
      <formula>LEN(E4)&gt;=256</formula>
    </cfRule>
  </conditionalFormatting>
  <conditionalFormatting sqref="E4">
    <cfRule type="expression" dxfId="2" priority="3" stopIfTrue="1">
      <formula>LEN(E4)&gt;=256</formula>
    </cfRule>
  </conditionalFormatting>
  <conditionalFormatting sqref="E4">
    <cfRule type="expression" dxfId="1" priority="2" stopIfTrue="1">
      <formula>LEN(E4)&gt;=256</formula>
    </cfRule>
  </conditionalFormatting>
  <conditionalFormatting sqref="E18">
    <cfRule type="expression" dxfId="0" priority="1" stopIfTrue="1">
      <formula>LEN(E18)&gt;=256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L-849-I REIL LED Current</vt:lpstr>
      <vt:lpstr>L-849 REIL LED Voltage</vt:lpstr>
      <vt:lpstr>Current-Driven Edits</vt:lpstr>
      <vt:lpstr>Voltage-Driven Edits</vt:lpstr>
      <vt:lpstr>'L-849 REIL LED Voltage'!Print_Area</vt:lpstr>
      <vt:lpstr>'L-849-I REIL LED Current'!Print_Area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Zuccarelli</dc:creator>
  <cp:lastModifiedBy>Chris Zuccarelli</cp:lastModifiedBy>
  <dcterms:created xsi:type="dcterms:W3CDTF">2020-03-17T14:28:57Z</dcterms:created>
  <dcterms:modified xsi:type="dcterms:W3CDTF">2020-03-17T15:00:26Z</dcterms:modified>
</cp:coreProperties>
</file>